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inochanon\Desktop\MSC\2017\Q2\FS\Elcit file\"/>
    </mc:Choice>
  </mc:AlternateContent>
  <bookViews>
    <workbookView xWindow="0" yWindow="0" windowWidth="28800" windowHeight="12675"/>
  </bookViews>
  <sheets>
    <sheet name="BS-PL" sheetId="3" r:id="rId1"/>
    <sheet name="CH-Conso" sheetId="1" r:id="rId2"/>
    <sheet name="CH-Sep" sheetId="2" r:id="rId3"/>
    <sheet name="CF" sheetId="4" r:id="rId4"/>
  </sheets>
  <externalReferences>
    <externalReference r:id="rId5"/>
  </externalReferences>
  <definedNames>
    <definedName name="_xlnm.Print_Area" localSheetId="0">'BS-PL'!$A$1:$J$226</definedName>
    <definedName name="_xlnm.Print_Area" localSheetId="3">CF!$A$1:$H$105</definedName>
    <definedName name="_xlnm.Print_Area" localSheetId="1">'CH-Conso'!$A$1:$R$52</definedName>
    <definedName name="_xlnm.Print_Area" localSheetId="2">'CH-Sep'!$A$1:$N$49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3" l="1"/>
  <c r="F61" i="3"/>
  <c r="J86" i="3" l="1"/>
  <c r="F86" i="3"/>
  <c r="L52" i="1"/>
  <c r="H86" i="3" l="1"/>
  <c r="N37" i="2" l="1"/>
  <c r="N41" i="2"/>
  <c r="N22" i="2"/>
  <c r="N20" i="2"/>
  <c r="N17" i="2"/>
  <c r="N16" i="2"/>
  <c r="N12" i="2"/>
  <c r="B89" i="4" l="1"/>
  <c r="F89" i="4"/>
  <c r="F65" i="4"/>
  <c r="N42" i="1"/>
  <c r="N38" i="1"/>
  <c r="N16" i="1"/>
  <c r="R16" i="1" s="1"/>
  <c r="N12" i="1"/>
  <c r="D211" i="3"/>
  <c r="J172" i="3"/>
  <c r="J176" i="3" s="1"/>
  <c r="D130" i="3"/>
  <c r="B65" i="4" l="1"/>
  <c r="D65" i="4"/>
  <c r="N48" i="1" l="1"/>
  <c r="R48" i="1" s="1"/>
  <c r="H49" i="2" l="1"/>
  <c r="F49" i="2"/>
  <c r="D49" i="2"/>
  <c r="J42" i="2"/>
  <c r="N42" i="2"/>
  <c r="J22" i="2"/>
  <c r="H24" i="2"/>
  <c r="F24" i="2"/>
  <c r="D24" i="2"/>
  <c r="J17" i="2"/>
  <c r="P23" i="1"/>
  <c r="J23" i="1"/>
  <c r="N21" i="1"/>
  <c r="R21" i="1" s="1"/>
  <c r="R23" i="1" s="1"/>
  <c r="P18" i="1"/>
  <c r="J18" i="1"/>
  <c r="H26" i="1"/>
  <c r="F26" i="1"/>
  <c r="E18" i="1"/>
  <c r="D26" i="1"/>
  <c r="R17" i="1"/>
  <c r="N18" i="1"/>
  <c r="R12" i="1"/>
  <c r="L49" i="1"/>
  <c r="L54" i="1" s="1"/>
  <c r="P44" i="1"/>
  <c r="J44" i="1"/>
  <c r="H52" i="1"/>
  <c r="F52" i="1"/>
  <c r="E44" i="1"/>
  <c r="D52" i="1"/>
  <c r="R43" i="1"/>
  <c r="N44" i="1"/>
  <c r="R38" i="1"/>
  <c r="G91" i="4"/>
  <c r="C91" i="4"/>
  <c r="H89" i="4"/>
  <c r="D89" i="4"/>
  <c r="H65" i="4"/>
  <c r="H28" i="4"/>
  <c r="H12" i="4"/>
  <c r="D12" i="4"/>
  <c r="D29" i="4" s="1"/>
  <c r="D48" i="4" s="1"/>
  <c r="P26" i="1" l="1"/>
  <c r="J26" i="1"/>
  <c r="H29" i="4"/>
  <c r="H48" i="4" s="1"/>
  <c r="J24" i="2"/>
  <c r="N24" i="2"/>
  <c r="N23" i="1"/>
  <c r="N26" i="1" s="1"/>
  <c r="R18" i="1"/>
  <c r="R26" i="1" s="1"/>
  <c r="R42" i="1"/>
  <c r="R44" i="1" s="1"/>
  <c r="D51" i="4" l="1"/>
  <c r="D91" i="4" s="1"/>
  <c r="D93" i="4" s="1"/>
  <c r="H51" i="4"/>
  <c r="H91" i="4" s="1"/>
  <c r="H93" i="4" s="1"/>
  <c r="F222" i="3" l="1"/>
  <c r="D222" i="3"/>
  <c r="P47" i="1" s="1"/>
  <c r="P49" i="1" s="1"/>
  <c r="P52" i="1" s="1"/>
  <c r="P54" i="1" s="1"/>
  <c r="F221" i="3"/>
  <c r="F218" i="3"/>
  <c r="H196" i="3"/>
  <c r="J184" i="3"/>
  <c r="J186" i="3" s="1"/>
  <c r="F172" i="3"/>
  <c r="F176" i="3" s="1"/>
  <c r="F184" i="3" s="1"/>
  <c r="F186" i="3" s="1"/>
  <c r="F213" i="3" s="1"/>
  <c r="D172" i="3"/>
  <c r="D176" i="3" s="1"/>
  <c r="D184" i="3" s="1"/>
  <c r="H172" i="3"/>
  <c r="H176" i="3" s="1"/>
  <c r="H184" i="3" s="1"/>
  <c r="F151" i="3"/>
  <c r="D144" i="3"/>
  <c r="J106" i="3"/>
  <c r="J110" i="3" s="1"/>
  <c r="J118" i="3" s="1"/>
  <c r="J120" i="3" s="1"/>
  <c r="F106" i="3"/>
  <c r="F110" i="3" s="1"/>
  <c r="F118" i="3" s="1"/>
  <c r="F120" i="3" s="1"/>
  <c r="F146" i="3" s="1"/>
  <c r="J88" i="3"/>
  <c r="F88" i="3"/>
  <c r="D78" i="3"/>
  <c r="D86" i="3" s="1"/>
  <c r="D88" i="3" s="1"/>
  <c r="D74" i="3"/>
  <c r="D167" i="3" s="1"/>
  <c r="D206" i="3" s="1"/>
  <c r="D71" i="3"/>
  <c r="D61" i="3"/>
  <c r="H61" i="3"/>
  <c r="J53" i="3"/>
  <c r="F53" i="3"/>
  <c r="D53" i="3"/>
  <c r="H53" i="3"/>
  <c r="D40" i="3"/>
  <c r="D37" i="3"/>
  <c r="J29" i="3"/>
  <c r="F29" i="3"/>
  <c r="D29" i="3"/>
  <c r="H29" i="3"/>
  <c r="J17" i="3"/>
  <c r="F17" i="3"/>
  <c r="H17" i="3"/>
  <c r="D17" i="3"/>
  <c r="D10" i="2"/>
  <c r="D35" i="2" s="1"/>
  <c r="C44" i="1"/>
  <c r="D37" i="1"/>
  <c r="C18" i="1"/>
  <c r="D11" i="1"/>
  <c r="H212" i="3" l="1"/>
  <c r="L46" i="2"/>
  <c r="J213" i="3"/>
  <c r="J221" i="3" s="1"/>
  <c r="J223" i="3" s="1"/>
  <c r="J216" i="3"/>
  <c r="J146" i="3"/>
  <c r="J154" i="3" s="1"/>
  <c r="J149" i="3"/>
  <c r="D100" i="3"/>
  <c r="D139" i="3" s="1"/>
  <c r="F223" i="3"/>
  <c r="H186" i="3"/>
  <c r="D186" i="3"/>
  <c r="J63" i="3"/>
  <c r="J90" i="3" s="1"/>
  <c r="N90" i="3" s="1"/>
  <c r="J31" i="3"/>
  <c r="F31" i="3"/>
  <c r="H88" i="3"/>
  <c r="H31" i="3"/>
  <c r="H63" i="3"/>
  <c r="D63" i="3"/>
  <c r="F63" i="3"/>
  <c r="F90" i="3" s="1"/>
  <c r="L90" i="3" s="1"/>
  <c r="D31" i="3"/>
  <c r="J151" i="3"/>
  <c r="D145" i="3"/>
  <c r="J218" i="3"/>
  <c r="D106" i="3"/>
  <c r="D110" i="3" s="1"/>
  <c r="D118" i="3" s="1"/>
  <c r="D196" i="3"/>
  <c r="D212" i="3" s="1"/>
  <c r="H106" i="3"/>
  <c r="H110" i="3" s="1"/>
  <c r="H118" i="3" s="1"/>
  <c r="H120" i="3" s="1"/>
  <c r="M90" i="3" l="1"/>
  <c r="L47" i="2"/>
  <c r="N46" i="2"/>
  <c r="J156" i="3"/>
  <c r="B10" i="4"/>
  <c r="B29" i="4" s="1"/>
  <c r="B48" i="4" s="1"/>
  <c r="B51" i="4" s="1"/>
  <c r="B91" i="4" s="1"/>
  <c r="B93" i="4" s="1"/>
  <c r="J93" i="4" s="1"/>
  <c r="D213" i="3"/>
  <c r="D223" i="3" s="1"/>
  <c r="D221" i="3" s="1"/>
  <c r="H213" i="3"/>
  <c r="H221" i="3" s="1"/>
  <c r="H216" i="3"/>
  <c r="D90" i="3"/>
  <c r="K90" i="3" s="1"/>
  <c r="H146" i="3"/>
  <c r="H154" i="3" s="1"/>
  <c r="H156" i="3" s="1"/>
  <c r="H149" i="3"/>
  <c r="H158" i="3" s="1"/>
  <c r="H218" i="3"/>
  <c r="H225" i="3" s="1"/>
  <c r="F10" i="4"/>
  <c r="F29" i="4" s="1"/>
  <c r="H223" i="3"/>
  <c r="J45" i="2"/>
  <c r="D218" i="3"/>
  <c r="D216" i="3" s="1"/>
  <c r="J47" i="1" s="1"/>
  <c r="D120" i="3"/>
  <c r="D151" i="3" s="1"/>
  <c r="D149" i="3" s="1"/>
  <c r="D158" i="3" s="1"/>
  <c r="H90" i="3"/>
  <c r="H151" i="3"/>
  <c r="K10" i="4" l="1"/>
  <c r="F48" i="4"/>
  <c r="F51" i="4" s="1"/>
  <c r="F91" i="4" s="1"/>
  <c r="F93" i="4" s="1"/>
  <c r="K93" i="4" s="1"/>
  <c r="J10" i="4"/>
  <c r="J47" i="2"/>
  <c r="J49" i="2" s="1"/>
  <c r="N45" i="2"/>
  <c r="N47" i="2" s="1"/>
  <c r="N49" i="2" s="1"/>
  <c r="D146" i="3"/>
  <c r="D156" i="3" s="1"/>
  <c r="D154" i="3" s="1"/>
  <c r="D225" i="3"/>
  <c r="N47" i="1" l="1"/>
  <c r="J49" i="1"/>
  <c r="J52" i="1" l="1"/>
  <c r="J54" i="1" s="1"/>
  <c r="R47" i="1"/>
  <c r="N49" i="1"/>
  <c r="N52" i="1" l="1"/>
  <c r="N54" i="1" s="1"/>
  <c r="R49" i="1"/>
  <c r="R52" i="1" s="1"/>
  <c r="R54" i="1" s="1"/>
  <c r="F156" i="3" l="1"/>
</calcChain>
</file>

<file path=xl/sharedStrings.xml><?xml version="1.0" encoding="utf-8"?>
<sst xmlns="http://schemas.openxmlformats.org/spreadsheetml/2006/main" count="658" uniqueCount="221">
  <si>
    <t>บริษัท เมโทรซิสเต็มส์คอร์ปอเรชั่น จำกัด (มหาชน) และบริษัทย่อย</t>
  </si>
  <si>
    <t>งบแสดงการเปลี่ยนแปลงส่วนของผู้ถือหุ้น (ไม่ได้ตรวจสอบ)</t>
  </si>
  <si>
    <t>งบการเงินรวม</t>
  </si>
  <si>
    <t>องค์ประกอบอื่น</t>
  </si>
  <si>
    <t>ส่วนของ</t>
  </si>
  <si>
    <t>ทุนเรือนหุ้น</t>
  </si>
  <si>
    <t xml:space="preserve">กำไรสะสม </t>
  </si>
  <si>
    <t>ของส่วนของผู้ถือหุ้น</t>
  </si>
  <si>
    <t>รวมส่วน</t>
  </si>
  <si>
    <t>ส่วนได้เสีย</t>
  </si>
  <si>
    <t>ที่ออกและ</t>
  </si>
  <si>
    <t>ส่วนเกิน</t>
  </si>
  <si>
    <t>ทุนสำรอง</t>
  </si>
  <si>
    <t>เงินลงทุน</t>
  </si>
  <si>
    <t>ของผู้ถือหุ้น</t>
  </si>
  <si>
    <t>ที่ไม่มีอำนาจ</t>
  </si>
  <si>
    <t>หมายเหตุ</t>
  </si>
  <si>
    <t xml:space="preserve">ชำระแล้ว </t>
  </si>
  <si>
    <t>มูลค่าหุ้นสามัญ</t>
  </si>
  <si>
    <t>ตามกฏหมาย</t>
  </si>
  <si>
    <t>ยังไม่ได้จัดสรร</t>
  </si>
  <si>
    <t>เผื่อขาย</t>
  </si>
  <si>
    <t>ของบริษัท</t>
  </si>
  <si>
    <t>ควบคุม</t>
  </si>
  <si>
    <t>สำหรับงวดหกเดือนสิ้นสุดวันที่ 30 มิถุนายน 2559</t>
  </si>
  <si>
    <t>ยอดคงเหลือ ณ วันที่  1 มกราคม 2559</t>
  </si>
  <si>
    <t>-</t>
  </si>
  <si>
    <t>รายการกับผู้เป็นเจ้าของที่บันทึกโดยตรงเข้าส่วนของผู้ถือหุ้น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</si>
  <si>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</si>
  <si>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</si>
  <si>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เงินปันผลที่บริษัทย่อยจ่ายให้ส่วนได้เสียที่ไม่มีอำนาจควบคุม</t>
  </si>
  <si>
    <t>รวมรายการกับผู้เป็นเจ้าของที่บันทึกโดยตรงเข้าส่วนของผู้ถือหุ้น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</si>
  <si>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</si>
  <si>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กำไรสำหรับงวด</t>
  </si>
  <si>
    <t xml:space="preserve">   กำไรขาดทุนเบ็ดเสร็จอื่น</t>
  </si>
  <si>
    <t>รวมกำไรขาดทุนเบ็ดเสร็จสำหรับงวด</t>
  </si>
  <si>
    <t>จัดสรรเป็นสำรองตามกฎหมาย</t>
  </si>
  <si>
    <t>ยอดคงเหลือ ณ วันที่ 30 มิถุนายน 2559</t>
  </si>
  <si>
    <t>สำหรับงวดหกเดือนสิ้นสุดวันที่ 30 มิถุนายน 2560</t>
  </si>
  <si>
    <t>ยอดคงเหลือ ณ วันที่ 1 มกราคม 2560</t>
  </si>
  <si>
    <t>ยอดคงเหลือ ณ วันที่ 30  มิถุนายน 2560</t>
  </si>
  <si>
    <t>งบการเงินเฉพาะกิจการ</t>
  </si>
  <si>
    <t>ชำระแล้ว</t>
  </si>
  <si>
    <t xml:space="preserve">ตามกฎหมาย </t>
  </si>
  <si>
    <t xml:space="preserve">  ยังไม่ได้จัดสรร </t>
  </si>
  <si>
    <t xml:space="preserve">ยอดคงเหลือ  1 มกราคม 2559 </t>
  </si>
  <si>
    <t xml:space="preserve">ยอดคงเหลือ ณ วันที่ 1 มกราคม 2560 </t>
  </si>
  <si>
    <t>ยอดคงเหลือ ณ วันที่ 30 มิถุนายน 2560</t>
  </si>
  <si>
    <t>งบแสดงฐานะการเงิน</t>
  </si>
  <si>
    <t xml:space="preserve">งบการเงินรวม </t>
  </si>
  <si>
    <t>สินทรัพย์</t>
  </si>
  <si>
    <t>30 มิถุนายน</t>
  </si>
  <si>
    <t>31 ธันวาคม</t>
  </si>
  <si>
    <t>(ไม่ได้ตรวจสอบ)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</si>
  <si>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</si>
  <si>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</si>
  <si>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</si>
  <si>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</si>
  <si>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ลูกหนี้การค้าและลูกหนี้หมุนเวียนอื่น</t>
  </si>
  <si>
    <t>ลูกหนี้ตามสัญญาเช่าการเงิน</t>
  </si>
  <si>
    <t>ที่ถึงกำหนดชำระภายในหนึ่งปี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</si>
  <si>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</si>
  <si>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</si>
  <si>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</si>
  <si>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</si>
  <si>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</si>
  <si>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 xml:space="preserve">เงินลงทุนในบริษัทย่อย </t>
  </si>
  <si>
    <t>เงินฝากเพื่อการค้ำประกัน</t>
  </si>
  <si>
    <t xml:space="preserve">ที่ดิน อาคารและอุปกรณ์ </t>
  </si>
  <si>
    <t xml:space="preserve">สินทรัพย์ไม่มีตัวตน </t>
  </si>
  <si>
    <t>สินทรัพย์ภาษีเงินได้รอการตัดบัญชี</t>
  </si>
  <si>
    <t>ภาษีเงินได้หัก ณ ที่จ่าย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</si>
  <si>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</si>
  <si>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</si>
  <si>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</si>
  <si>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</si>
  <si>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</si>
  <si>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เงินเบิกเกินบัญชีธนาคารและ</t>
  </si>
  <si>
    <t xml:space="preserve">   เงินกู้ยืมระยะสั้นจากสถาบันการเงิน</t>
  </si>
  <si>
    <t>เจ้าหนี้การค้าและเจ้าหนี้หมุนเวียนอื่น</t>
  </si>
  <si>
    <t>เงินกู้ยืมระยะสั้นจากบริษัทอื่น</t>
  </si>
  <si>
    <t>หนี้สินตามสัญญาเช่าการเงินที่ถึง</t>
  </si>
  <si>
    <t xml:space="preserve">   กำหนดชำระภายในหนึ่งปี</t>
  </si>
  <si>
    <t>เงินปันผลค้างจ่าย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</si>
  <si>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</si>
  <si>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</si>
  <si>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</si>
  <si>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</si>
  <si>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หนี้สินตามสัญญาเช่าการเงิน</t>
  </si>
  <si>
    <t>ประมาณการหนี้สินไม่หมุนเวียนสำหรับ</t>
  </si>
  <si>
    <t xml:space="preserve">   ผลประโยชน์พนักงาน</t>
  </si>
  <si>
    <t>เงินประกันสัญญาจ้าง</t>
  </si>
  <si>
    <t>รวมหนี้สินไม่หมุนเวียน</t>
  </si>
  <si>
    <t>รวมหนี้สิน</t>
  </si>
  <si>
    <t>ส่วนของผู้ถือหุ้น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</si>
  <si>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</si>
  <si>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</si>
  <si>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</si>
  <si>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กำไรสะสม  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</si>
  <si>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</si>
  <si>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</si>
  <si>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</si>
  <si>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รวมส่วนของผู้ถือหุ้นของบริษัท</t>
  </si>
  <si>
    <t>ส่วนได้เสียที่ไม่มีอำนาจควบคุม</t>
  </si>
  <si>
    <t xml:space="preserve">รวมส่วนของผู้ถือหุ้น  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</si>
  <si>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</si>
  <si>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</si>
  <si>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</si>
  <si>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30 มิถุนายน</t>
  </si>
  <si>
    <t xml:space="preserve">รายได้ </t>
  </si>
  <si>
    <t>รายได้จากการขาย</t>
  </si>
  <si>
    <t>รายได้จากการให้บริการ</t>
  </si>
  <si>
    <t>รายได้จากการให้เช่า</t>
  </si>
  <si>
    <t>รวมรายได้</t>
  </si>
  <si>
    <t>ต้นทุนขาย</t>
  </si>
  <si>
    <t>ต้นทุนการให้บริการ</t>
  </si>
  <si>
    <t>ต้นทุนจากการให้เช่า</t>
  </si>
  <si>
    <t>กำไรขั้นต้น</t>
  </si>
  <si>
    <t>รายได้อื่น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</si>
  <si>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</si>
  <si>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</si>
  <si>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</si>
  <si>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 xml:space="preserve">ส่วนแบ่งกำไร (ขาดทุน) จากเงินลงทุนในบริษัทร่วม </t>
  </si>
  <si>
    <t>กำไรก่อนภาษีเงินได้</t>
  </si>
  <si>
    <t xml:space="preserve">ค่าใช้จ่ายภาษีเงินได้ </t>
  </si>
  <si>
    <t>กำไรสำหรับงวด</t>
  </si>
  <si>
    <t>กำไรขาดทุนเบ็ดเสร็จอื่น</t>
  </si>
  <si>
    <t xml:space="preserve">   กำไรหรือขาดทุนในภายหลัง</t>
  </si>
  <si>
    <t>การเปลี่ยนแปลงในมูลค่ายุติธรรมสุทธิของ</t>
  </si>
  <si>
    <t xml:space="preserve">   เงินลงทุนเผื่อขาย</t>
  </si>
  <si>
    <t>ส่วนแบ่งขาดทุนเบ็ดเสร็จอื่นจากเงินลงทุนในบริษัทร่วม</t>
  </si>
  <si>
    <t>กำไรขาดทุนเบ็ดเสร็จอื่นสำหรับงวด - สุทธิจากภาษี</t>
  </si>
  <si>
    <t>กำไรขาดทุนเบ็ดเสร็จรวมสำหรับงวด</t>
  </si>
  <si>
    <t>การแบ่งปันกำไร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</si>
  <si>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</si>
  <si>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</si>
  <si>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การแบ่งปันกำไรขาดทุนเบ็ดเสร็จรวม </t>
  </si>
  <si>
    <t>กำไรเบ็ดเสร็จรวมสำหรับงวด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</si>
  <si>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</si>
  <si>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สำหรับงวดหกเดือนสิ้นสุด</t>
  </si>
  <si>
    <t>งบกระแสเงินสด (ไม่ได้ตรวจสอบ)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</si>
  <si>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</si>
  <si>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</si>
  <si>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ค่าเสื่อมราคาและรายจ่ายตัดจำหน่าย</t>
  </si>
  <si>
    <t>ดอกเบี้ยรับ</t>
  </si>
  <si>
    <t>กำไรจากอัตราแลกเปลี่ยนที่ยังไม่เกิดขึ้นจริง</t>
  </si>
  <si>
    <t>เงินปันผลรับ</t>
  </si>
  <si>
    <t>ภาษีเงินได้หัก ณ ที่จ่ายตัดบัญชี</t>
  </si>
  <si>
    <t>- หนี้สูญและหนี้สงสัยจะสูญ</t>
  </si>
  <si>
    <t>-  มูลค่าลดลงของสินค้า</t>
  </si>
  <si>
    <t xml:space="preserve">   และสินทรัพย์ไม่มีตัวตน</t>
  </si>
  <si>
    <t>ค่าใช้จ่ายผลประโยชน์พนักงาน</t>
  </si>
  <si>
    <t>ส่วนแบ่งขาดทุน (กำไร) จากเงินลงทุนในบริษัทร่วม</t>
  </si>
  <si>
    <t>ค่าใช้จ่ายภาษีเงินได้</t>
  </si>
  <si>
    <t>การเปลี่ยนแปลงในสินทรัพย์และหนี้สินดำเนินงาน</t>
  </si>
  <si>
    <t>สินทรัพย์ไม่หมุนเวียนอื่น</t>
  </si>
  <si>
    <t>ภาระผูกพันผลประโยชน์พนักงาน</t>
  </si>
  <si>
    <t>จ่ายภาษีเงินได้และภาษีเงินได้หัก ณ ที่จ่าย</t>
  </si>
  <si>
    <t>กระแสเงินสดจากกิจกรรมลงทุน</t>
  </si>
  <si>
    <t>รับดอกเบี้ย</t>
  </si>
  <si>
    <t>รับเงินปันผล</t>
  </si>
  <si>
    <t>จ่ายชำระเจ้าหนี้ค่าทรัพย์สิน</t>
  </si>
  <si>
    <t>กระแสเงินสดจากกิจกรรมจัดหาเงิน</t>
  </si>
  <si>
    <t>จ่ายต้นทุนทางการเงิน</t>
  </si>
  <si>
    <t>เงินปันผลจ่าย</t>
  </si>
  <si>
    <t>เงินสดรับจากการขายและเช่ากลับคืน</t>
  </si>
  <si>
    <t>เงินสดสุทธิได้มา (ใช้ไปใน) จากกิจกรรมจัดหาเงิน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</si>
  <si>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</si>
  <si>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</si>
  <si>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รายการที่มิใช่เงินสด :</t>
  </si>
  <si>
    <t>เจ้าหนี้ค่าทรัพย์สิน</t>
  </si>
  <si>
    <t>ทรัพย์สินเพิ่มขึ้นจากการรับโอนจากสินค้า</t>
  </si>
  <si>
    <t>รับคืนภาษีเงินได้</t>
  </si>
  <si>
    <t>เงินสดรับจากการจำหน่ายเงินลงทุนชั่วคราว</t>
  </si>
  <si>
    <t>เงินสดจ่ายซื้อเงินลงทุนชั่วคราว</t>
  </si>
  <si>
    <t>เงินสดรับจากการจำหน่ายเงินลงทุนในบริษัทร่วม</t>
  </si>
  <si>
    <t>เงินสดจ่ายซื้อสินทรัพย์ไม่มีตัวตน</t>
  </si>
  <si>
    <t>เงินสดจ่ายเพื่อซื้อที่ดิน อาคารและอุปกรณ์</t>
  </si>
  <si>
    <t>เงินสดรับจากเงินกู้ยืมระยะสั้นจากบริษัทอื่น</t>
  </si>
  <si>
    <t>เงินสดจ่ายเพื่อชำระเงินกู้ยืมระยะสั้นจากบริษัทอื่น</t>
  </si>
  <si>
    <t>เงินสดจ่ายเพื่อชำระหนี้สินภายใต้สัญญาเช่าการเงิน</t>
  </si>
  <si>
    <t>ขาดทุนจากการเลิกใช้ทรัพย์สิน</t>
  </si>
  <si>
    <t>ทรัพย์สินลดลงจากการโอนเป็นสินค้า</t>
  </si>
  <si>
    <t>3, 5</t>
  </si>
  <si>
    <t>3, 10</t>
  </si>
  <si>
    <t xml:space="preserve">ส่วนแบ่งขาดทุนจากเงินลงทุนในบริษัทร่วม </t>
  </si>
  <si>
    <t>รวมรายการที่อาจถูกจัดประเภทใหม่ไว้ใน</t>
  </si>
  <si>
    <t>รวมรายการที่จะไม่ถูกจัดประเภทใหม่ไว้ใน</t>
  </si>
  <si>
    <t>ตั้งค่าเผื่อสำหรับ</t>
  </si>
  <si>
    <t>ขาดทุน (กำไร) จากการจำหน่ายเงินลงทุนในบริษัทร่วม</t>
  </si>
  <si>
    <t>ขาดทุนจากการจำหน่ายที่ดิน อาคารและอุปกรณ์</t>
  </si>
  <si>
    <t>กำไรจากการจำหน่ายเงินลงทุนเผื่อขาย</t>
  </si>
  <si>
    <t>เงินสดสุทธิได้มาจาก (ใช้ไปใน) กิจกรรมดำเนินงาน</t>
  </si>
  <si>
    <t xml:space="preserve">เงินสดได้มาจาก (ใช้ไปใน) กิจกรรมดำเนินงาน </t>
  </si>
  <si>
    <t>เงินฝากธนาคารเพื่อการค้ำประกันลดลง</t>
  </si>
  <si>
    <t>เงินสดรับจากการจำหน่าย ที่ดิน อาคารและอุปกรณ์</t>
  </si>
  <si>
    <t>เงินสดสุทธิได้มาจาก (ใช้ไปใน) กิจกรรมลงทุน</t>
  </si>
  <si>
    <t>เงินสดและรายการเทียบเท่าเงินสดลดลงสุทธิ</t>
  </si>
  <si>
    <t>เงินสดจ่ายจากการขายและเช่ากลับคืน</t>
  </si>
  <si>
    <t>ภาษีเงินได้ของรายการที่อาจถูกจัดประเภทใหม่</t>
  </si>
  <si>
    <t>รายการที่จะไม่ถูกจัดประเภทใหม่เข้าไปไว้ใน</t>
  </si>
  <si>
    <t xml:space="preserve">   ส่วนเกินมูลค่าหุ้นสามัญ</t>
  </si>
  <si>
    <t xml:space="preserve">รายได้ (ค่าใช้จ่าย) ภาษีเงินได้ </t>
  </si>
  <si>
    <t>ลูกหนี้เพิ่มขึ้นจากการรับโอนประมาณการหนี้สินไม่หมุนเวียน</t>
  </si>
  <si>
    <t xml:space="preserve">   สำหรับผลประโยชน์พนักงานจากบริษัทย่อย</t>
  </si>
  <si>
    <t>รายการที่อาจถูกจัดประเภทใหม่ไว้ใน</t>
  </si>
  <si>
    <t>รวมรายการที่จะไม่ถูกจัดประเภทใหม่เข้าไปไว้ใน</t>
  </si>
  <si>
    <t xml:space="preserve">   ไว้ในกำไรหรือขาดทุนในภายหลัง</t>
  </si>
  <si>
    <t>รายการที่จะไม่ถูกจัดประเภทใหม่ไว้ใน</t>
  </si>
  <si>
    <t>เงินฝากธนาคารเพื่อค้ำประกันลดลงและโอนเป็นเงินลงทุนชั่วคราว</t>
  </si>
  <si>
    <t>องค์ประกอบอื่นของส่วนของผู้ถือหุ้น</t>
  </si>
  <si>
    <t>ทรัพย์สินลดลงจากการโอนเป็นสินทรัพย์ไม่มีตัวตน</t>
  </si>
  <si>
    <t>เงินสดจ่ายเพื่อชำระเงินเบิกเกินบัญชีและเงินกู้ยืมระยะสั้น</t>
  </si>
  <si>
    <t>เงินสดรับจากเงินเบิกเกินบัญชีและเงินกู้ยืมระยะสั้น</t>
  </si>
  <si>
    <t>ส่วนของเงินกู้ยืมระยะยาวที่ถึง</t>
  </si>
  <si>
    <t>เงินกู้ยืมระยะยาว</t>
  </si>
  <si>
    <t>เงินกู้ยืมระยะยาวลดลงจากการสุทธิดอกเบี้ยที่ยังไม่ถึงกำหนดชำระ</t>
  </si>
  <si>
    <t xml:space="preserve">   ซึ่งถูกรวมอยู่ในลูกหนี้หมุนเวียนอื่น</t>
  </si>
  <si>
    <t>เงินสดจ่ายเพื่อชำระเงินกู้ยืมระยะยาว</t>
  </si>
  <si>
    <t xml:space="preserve">   จากสถาบันการเงิน</t>
  </si>
  <si>
    <t>เงินสดรับเพื่อชำระเงินกู้ยืมระยะยาว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</si>
</sst>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,;\(#,##0,\)"/>
    <numFmt numFmtId="167" formatCode="_(* #,##0_);_(* \(#,##0\);_(* &quot;-&quot;??_);_(@_)"/>
    <numFmt numFmtId="168" formatCode="_-* #,##0_-;\-* #,##0_-;_-* &quot;-&quot;??_-;_-@_-"/>
    <numFmt numFmtId="169" formatCode="_(* #,##0.00_);_(* \(#,##0.00\);_(* &quot;-&quot;_);_(@_)"/>
  </numFmts>
  <fonts count="16"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sz val="14"/>
      <name val="Cordia New"/>
      <family val="2"/>
    </font>
    <font>
      <i/>
      <sz val="11"/>
      <name val="Times New Roman"/>
      <family val="1"/>
    </font>
    <font>
      <sz val="15"/>
      <color rgb="FFFF0000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i/>
      <sz val="15"/>
      <color theme="1"/>
      <name val="Angsana New"/>
      <family val="1"/>
    </font>
    <font>
      <b/>
      <i/>
      <sz val="15"/>
      <color theme="1"/>
      <name val="Angsana New"/>
      <family val="1"/>
    </font>
    <font>
      <sz val="11"/>
      <color theme="1"/>
      <name val="Calibri"/>
      <family val="2"/>
      <charset val="222"/>
      <scheme val="minor"/>
    </font>
    <font>
      <sz val="15"/>
      <color theme="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92">
    <xf numFmtId="0" fontId="0" fillId="0" borderId="0" xfId="0"/>
    <xf numFmtId="0" fontId="2" fillId="0" borderId="0" xfId="2" applyFont="1" applyFill="1" applyAlignment="1">
      <alignment horizontal="justify"/>
    </xf>
    <xf numFmtId="0" fontId="1" fillId="0" borderId="0" xfId="2" applyFont="1" applyFill="1" applyAlignment="1"/>
    <xf numFmtId="0" fontId="1" fillId="0" borderId="0" xfId="2" applyAlignment="1"/>
    <xf numFmtId="0" fontId="3" fillId="0" borderId="0" xfId="2" applyFont="1" applyFill="1" applyAlignment="1">
      <alignment horizontal="justify"/>
    </xf>
    <xf numFmtId="0" fontId="2" fillId="0" borderId="0" xfId="2" applyFont="1" applyFill="1" applyAlignment="1">
      <alignment horizontal="left"/>
    </xf>
    <xf numFmtId="0" fontId="1" fillId="0" borderId="0" xfId="2" applyFont="1" applyAlignment="1">
      <alignment horizontal="center"/>
    </xf>
    <xf numFmtId="0" fontId="1" fillId="0" borderId="0" xfId="2" applyFont="1" applyFill="1" applyBorder="1" applyAlignment="1"/>
    <xf numFmtId="0" fontId="1" fillId="0" borderId="0" xfId="2" applyFont="1" applyFill="1" applyBorder="1" applyAlignment="1">
      <alignment horizontal="center"/>
    </xf>
    <xf numFmtId="0" fontId="1" fillId="0" borderId="0" xfId="2" applyFont="1" applyFill="1" applyBorder="1" applyAlignment="1">
      <alignment horizontal="right"/>
    </xf>
    <xf numFmtId="0" fontId="1" fillId="0" borderId="0" xfId="2" applyFill="1" applyBorder="1" applyAlignment="1">
      <alignment horizontal="center"/>
    </xf>
    <xf numFmtId="0" fontId="3" fillId="0" borderId="0" xfId="2" applyFont="1" applyFill="1" applyAlignment="1"/>
    <xf numFmtId="0" fontId="3" fillId="0" borderId="0" xfId="2" applyFont="1" applyFill="1" applyAlignment="1">
      <alignment horizontal="left"/>
    </xf>
    <xf numFmtId="165" fontId="3" fillId="0" borderId="0" xfId="2" applyNumberFormat="1" applyFont="1" applyBorder="1" applyAlignment="1">
      <alignment horizontal="right"/>
    </xf>
    <xf numFmtId="37" fontId="3" fillId="0" borderId="0" xfId="2" applyNumberFormat="1" applyFont="1" applyFill="1" applyAlignment="1"/>
    <xf numFmtId="0" fontId="5" fillId="0" borderId="0" xfId="2" applyFont="1" applyFill="1" applyAlignment="1"/>
    <xf numFmtId="165" fontId="3" fillId="0" borderId="0" xfId="2" applyNumberFormat="1" applyFont="1" applyAlignment="1">
      <alignment horizontal="right"/>
    </xf>
    <xf numFmtId="165" fontId="3" fillId="0" borderId="0" xfId="2" applyNumberFormat="1" applyFont="1" applyAlignment="1">
      <alignment horizontal="center"/>
    </xf>
    <xf numFmtId="0" fontId="1" fillId="0" borderId="0" xfId="2" applyFill="1" applyAlignment="1"/>
    <xf numFmtId="0" fontId="4" fillId="0" borderId="0" xfId="2" applyFont="1" applyFill="1" applyAlignment="1">
      <alignment horizontal="center"/>
    </xf>
    <xf numFmtId="165" fontId="1" fillId="0" borderId="0" xfId="2" applyNumberFormat="1" applyFont="1" applyBorder="1" applyAlignment="1">
      <alignment horizontal="right"/>
    </xf>
    <xf numFmtId="165" fontId="1" fillId="0" borderId="0" xfId="2" applyNumberFormat="1" applyFont="1" applyAlignment="1">
      <alignment horizontal="right"/>
    </xf>
    <xf numFmtId="49" fontId="3" fillId="0" borderId="0" xfId="2" applyNumberFormat="1" applyFont="1" applyFill="1" applyAlignment="1"/>
    <xf numFmtId="0" fontId="3" fillId="0" borderId="0" xfId="2" applyFont="1" applyAlignment="1"/>
    <xf numFmtId="166" fontId="3" fillId="0" borderId="0" xfId="2" applyNumberFormat="1" applyFont="1" applyAlignment="1"/>
    <xf numFmtId="0" fontId="3" fillId="0" borderId="0" xfId="2" applyFont="1" applyFill="1" applyBorder="1" applyAlignment="1"/>
    <xf numFmtId="0" fontId="1" fillId="0" borderId="0" xfId="2" applyFont="1" applyAlignment="1"/>
    <xf numFmtId="164" fontId="1" fillId="0" borderId="0" xfId="1" applyFont="1" applyFill="1" applyAlignment="1"/>
    <xf numFmtId="49" fontId="1" fillId="0" borderId="0" xfId="2" applyNumberFormat="1" applyFill="1" applyAlignment="1"/>
    <xf numFmtId="49" fontId="1" fillId="0" borderId="0" xfId="2" applyNumberFormat="1" applyFont="1" applyFill="1" applyBorder="1" applyAlignment="1"/>
    <xf numFmtId="0" fontId="1" fillId="0" borderId="0" xfId="2" applyFont="1" applyBorder="1" applyAlignment="1"/>
    <xf numFmtId="165" fontId="3" fillId="0" borderId="0" xfId="2" applyNumberFormat="1" applyFont="1" applyFill="1" applyBorder="1" applyAlignment="1">
      <alignment horizontal="right"/>
    </xf>
    <xf numFmtId="3" fontId="1" fillId="0" borderId="0" xfId="2" applyNumberFormat="1" applyFont="1" applyFill="1" applyAlignment="1"/>
    <xf numFmtId="0" fontId="4" fillId="0" borderId="0" xfId="2" applyFont="1" applyFill="1" applyAlignment="1"/>
    <xf numFmtId="0" fontId="4" fillId="0" borderId="0" xfId="2" applyFont="1" applyBorder="1" applyAlignment="1"/>
    <xf numFmtId="0" fontId="1" fillId="0" borderId="0" xfId="2" applyBorder="1" applyAlignment="1"/>
    <xf numFmtId="0" fontId="3" fillId="0" borderId="0" xfId="2" applyFont="1" applyBorder="1" applyAlignment="1">
      <alignment horizontal="justify"/>
    </xf>
    <xf numFmtId="0" fontId="3" fillId="0" borderId="0" xfId="2" applyFont="1" applyBorder="1" applyAlignment="1"/>
    <xf numFmtId="0" fontId="1" fillId="0" borderId="0" xfId="2" applyFont="1" applyBorder="1" applyAlignment="1">
      <alignment horizontal="center"/>
    </xf>
    <xf numFmtId="0" fontId="3" fillId="0" borderId="0" xfId="2" applyFont="1" applyFill="1" applyBorder="1" applyAlignment="1">
      <alignment horizontal="justify"/>
    </xf>
    <xf numFmtId="165" fontId="3" fillId="0" borderId="0" xfId="2" applyNumberFormat="1" applyFont="1" applyFill="1" applyAlignment="1">
      <alignment horizontal="left"/>
    </xf>
    <xf numFmtId="0" fontId="8" fillId="0" borderId="0" xfId="2" applyFont="1" applyFill="1" applyBorder="1" applyAlignment="1">
      <alignment horizontal="center"/>
    </xf>
    <xf numFmtId="167" fontId="1" fillId="0" borderId="0" xfId="2" applyNumberFormat="1" applyFill="1" applyBorder="1" applyAlignment="1"/>
    <xf numFmtId="0" fontId="1" fillId="0" borderId="0" xfId="2" applyFill="1" applyBorder="1" applyAlignment="1"/>
    <xf numFmtId="165" fontId="3" fillId="0" borderId="0" xfId="2" applyNumberFormat="1" applyFont="1" applyAlignment="1">
      <alignment horizontal="left"/>
    </xf>
    <xf numFmtId="0" fontId="4" fillId="0" borderId="0" xfId="2" applyFont="1" applyBorder="1" applyAlignment="1">
      <alignment horizontal="center"/>
    </xf>
    <xf numFmtId="0" fontId="3" fillId="0" borderId="0" xfId="2" applyFont="1" applyAlignment="1">
      <alignment horizontal="center"/>
    </xf>
    <xf numFmtId="165" fontId="3" fillId="0" borderId="0" xfId="2" applyNumberFormat="1" applyFont="1" applyBorder="1" applyAlignment="1"/>
    <xf numFmtId="165" fontId="3" fillId="0" borderId="0" xfId="2" applyNumberFormat="1" applyFont="1" applyAlignment="1"/>
    <xf numFmtId="165" fontId="3" fillId="0" borderId="0" xfId="2" applyNumberFormat="1" applyFont="1" applyBorder="1" applyAlignment="1">
      <alignment horizontal="center"/>
    </xf>
    <xf numFmtId="0" fontId="8" fillId="0" borderId="0" xfId="2" applyFont="1" applyBorder="1" applyAlignment="1"/>
    <xf numFmtId="0" fontId="5" fillId="0" borderId="0" xfId="2" applyFont="1" applyBorder="1" applyAlignment="1">
      <alignment horizontal="center"/>
    </xf>
    <xf numFmtId="164" fontId="1" fillId="0" borderId="0" xfId="1" applyFont="1" applyAlignment="1"/>
    <xf numFmtId="168" fontId="1" fillId="0" borderId="0" xfId="1" applyNumberFormat="1" applyFont="1" applyAlignment="1"/>
    <xf numFmtId="49" fontId="2" fillId="0" borderId="0" xfId="4" applyNumberFormat="1" applyFont="1" applyFill="1" applyAlignment="1"/>
    <xf numFmtId="0" fontId="6" fillId="0" borderId="0" xfId="4" applyFont="1" applyFill="1" applyAlignment="1"/>
    <xf numFmtId="0" fontId="1" fillId="0" borderId="0" xfId="4" applyFont="1" applyFill="1" applyAlignment="1"/>
    <xf numFmtId="49" fontId="1" fillId="0" borderId="0" xfId="4" applyNumberFormat="1" applyFont="1" applyFill="1" applyAlignment="1"/>
    <xf numFmtId="0" fontId="4" fillId="0" borderId="0" xfId="4" applyFont="1" applyFill="1" applyBorder="1" applyAlignment="1">
      <alignment horizontal="center"/>
    </xf>
    <xf numFmtId="0" fontId="1" fillId="0" borderId="0" xfId="4" applyFont="1" applyFill="1" applyBorder="1" applyAlignment="1">
      <alignment horizontal="center"/>
    </xf>
    <xf numFmtId="0" fontId="1" fillId="0" borderId="0" xfId="4" quotePrefix="1" applyFont="1" applyFill="1" applyAlignment="1">
      <alignment horizontal="center"/>
    </xf>
    <xf numFmtId="0" fontId="1" fillId="0" borderId="0" xfId="4" applyFont="1" applyFill="1" applyAlignment="1">
      <alignment horizontal="center"/>
    </xf>
    <xf numFmtId="0" fontId="1" fillId="0" borderId="0" xfId="4" applyFill="1" applyAlignment="1">
      <alignment horizontal="center"/>
    </xf>
    <xf numFmtId="49" fontId="5" fillId="0" borderId="0" xfId="4" applyNumberFormat="1" applyFont="1" applyFill="1" applyAlignment="1"/>
    <xf numFmtId="0" fontId="3" fillId="0" borderId="0" xfId="4" applyFont="1" applyFill="1" applyAlignment="1"/>
    <xf numFmtId="0" fontId="1" fillId="0" borderId="0" xfId="4" applyFont="1" applyFill="1" applyAlignment="1">
      <alignment horizontal="right"/>
    </xf>
    <xf numFmtId="0" fontId="1" fillId="0" borderId="0" xfId="4" applyFont="1" applyFill="1" applyBorder="1" applyAlignment="1"/>
    <xf numFmtId="166" fontId="1" fillId="0" borderId="0" xfId="5" applyNumberFormat="1" applyFont="1" applyFill="1" applyAlignment="1">
      <alignment horizontal="right"/>
    </xf>
    <xf numFmtId="49" fontId="1" fillId="0" borderId="0" xfId="4" applyNumberFormat="1" applyFill="1" applyAlignment="1"/>
    <xf numFmtId="166" fontId="1" fillId="0" borderId="0" xfId="5" applyNumberFormat="1" applyFont="1" applyFill="1" applyBorder="1" applyAlignment="1"/>
    <xf numFmtId="0" fontId="1" fillId="0" borderId="0" xfId="4" applyFill="1" applyBorder="1" applyAlignment="1"/>
    <xf numFmtId="49" fontId="3" fillId="0" borderId="0" xfId="4" applyNumberFormat="1" applyFont="1" applyFill="1" applyAlignment="1"/>
    <xf numFmtId="166" fontId="3" fillId="0" borderId="0" xfId="4" applyNumberFormat="1" applyFont="1" applyFill="1" applyAlignment="1">
      <alignment horizontal="right"/>
    </xf>
    <xf numFmtId="166" fontId="1" fillId="0" borderId="0" xfId="4" applyNumberFormat="1" applyFont="1" applyFill="1" applyAlignment="1">
      <alignment horizontal="right"/>
    </xf>
    <xf numFmtId="3" fontId="4" fillId="0" borderId="0" xfId="4" applyNumberFormat="1" applyFont="1" applyFill="1" applyAlignment="1">
      <alignment horizontal="center"/>
    </xf>
    <xf numFmtId="165" fontId="3" fillId="0" borderId="0" xfId="4" applyNumberFormat="1" applyFont="1" applyFill="1" applyBorder="1" applyAlignment="1">
      <alignment horizontal="right"/>
    </xf>
    <xf numFmtId="165" fontId="3" fillId="0" borderId="0" xfId="4" applyNumberFormat="1" applyFont="1" applyFill="1" applyAlignment="1">
      <alignment horizontal="right"/>
    </xf>
    <xf numFmtId="165" fontId="1" fillId="0" borderId="0" xfId="4" applyNumberFormat="1" applyFont="1" applyFill="1" applyAlignment="1"/>
    <xf numFmtId="41" fontId="1" fillId="0" borderId="0" xfId="5" applyNumberFormat="1" applyFont="1" applyFill="1" applyAlignment="1">
      <alignment horizontal="right"/>
    </xf>
    <xf numFmtId="0" fontId="3" fillId="0" borderId="0" xfId="4" applyFont="1" applyFill="1" applyAlignment="1">
      <alignment horizontal="center"/>
    </xf>
    <xf numFmtId="166" fontId="1" fillId="0" borderId="0" xfId="4" applyNumberFormat="1" applyFont="1" applyFill="1" applyAlignment="1"/>
    <xf numFmtId="49" fontId="1" fillId="0" borderId="0" xfId="2" applyNumberFormat="1" applyFont="1" applyFill="1" applyAlignment="1"/>
    <xf numFmtId="49" fontId="1" fillId="0" borderId="0" xfId="4" applyNumberFormat="1" applyFont="1" applyFill="1" applyBorder="1" applyAlignment="1"/>
    <xf numFmtId="165" fontId="1" fillId="0" borderId="0" xfId="4" applyNumberFormat="1" applyFont="1" applyFill="1" applyBorder="1" applyAlignment="1">
      <alignment horizontal="right"/>
    </xf>
    <xf numFmtId="43" fontId="1" fillId="0" borderId="0" xfId="5" applyFont="1" applyFill="1" applyBorder="1" applyAlignment="1">
      <alignment horizontal="right"/>
    </xf>
    <xf numFmtId="165" fontId="1" fillId="0" borderId="0" xfId="4" applyNumberFormat="1" applyFill="1" applyBorder="1" applyAlignment="1">
      <alignment horizontal="right"/>
    </xf>
    <xf numFmtId="49" fontId="6" fillId="0" borderId="0" xfId="4" applyNumberFormat="1" applyFont="1" applyFill="1" applyAlignment="1"/>
    <xf numFmtId="167" fontId="1" fillId="0" borderId="0" xfId="4" applyNumberFormat="1" applyFont="1" applyFill="1" applyAlignment="1"/>
    <xf numFmtId="167" fontId="1" fillId="0" borderId="0" xfId="5" applyNumberFormat="1" applyFont="1" applyFill="1" applyAlignment="1"/>
    <xf numFmtId="165" fontId="1" fillId="0" borderId="0" xfId="4" applyNumberFormat="1" applyFont="1" applyFill="1" applyAlignment="1">
      <alignment horizontal="right"/>
    </xf>
    <xf numFmtId="0" fontId="1" fillId="0" borderId="0" xfId="4" applyFill="1" applyAlignment="1"/>
    <xf numFmtId="43" fontId="1" fillId="0" borderId="0" xfId="5" applyFont="1" applyFill="1" applyAlignment="1"/>
    <xf numFmtId="49" fontId="1" fillId="0" borderId="0" xfId="4" applyNumberFormat="1" applyFill="1" applyBorder="1" applyAlignment="1"/>
    <xf numFmtId="167" fontId="0" fillId="0" borderId="0" xfId="5" applyNumberFormat="1" applyFont="1" applyFill="1" applyBorder="1" applyAlignment="1">
      <alignment horizontal="right"/>
    </xf>
    <xf numFmtId="167" fontId="3" fillId="0" borderId="0" xfId="4" applyNumberFormat="1" applyFont="1" applyFill="1" applyBorder="1" applyAlignment="1">
      <alignment horizontal="right"/>
    </xf>
    <xf numFmtId="0" fontId="2" fillId="0" borderId="0" xfId="4" applyFont="1" applyFill="1" applyAlignment="1"/>
    <xf numFmtId="167" fontId="1" fillId="0" borderId="0" xfId="5" applyNumberFormat="1" applyFont="1" applyFill="1" applyAlignment="1">
      <alignment horizontal="center"/>
    </xf>
    <xf numFmtId="167" fontId="1" fillId="0" borderId="0" xfId="5" applyNumberFormat="1" applyFont="1" applyFill="1" applyAlignment="1">
      <alignment horizontal="right"/>
    </xf>
    <xf numFmtId="0" fontId="5" fillId="0" borderId="0" xfId="4" applyFont="1" applyFill="1" applyAlignment="1">
      <alignment horizontal="center"/>
    </xf>
    <xf numFmtId="43" fontId="0" fillId="0" borderId="0" xfId="5" applyFont="1" applyFill="1" applyAlignment="1"/>
    <xf numFmtId="0" fontId="5" fillId="0" borderId="0" xfId="4" applyFont="1" applyFill="1" applyAlignment="1">
      <alignment horizontal="left"/>
    </xf>
    <xf numFmtId="167" fontId="3" fillId="0" borderId="4" xfId="5" applyNumberFormat="1" applyFont="1" applyFill="1" applyBorder="1" applyAlignment="1">
      <alignment horizontal="center"/>
    </xf>
    <xf numFmtId="167" fontId="3" fillId="0" borderId="0" xfId="5" applyNumberFormat="1" applyFont="1" applyFill="1" applyBorder="1" applyAlignment="1"/>
    <xf numFmtId="167" fontId="3" fillId="0" borderId="0" xfId="5" applyNumberFormat="1" applyFont="1" applyFill="1" applyBorder="1" applyAlignment="1">
      <alignment horizontal="center"/>
    </xf>
    <xf numFmtId="166" fontId="3" fillId="0" borderId="0" xfId="5" applyNumberFormat="1" applyFont="1" applyFill="1" applyBorder="1" applyAlignment="1">
      <alignment horizontal="center"/>
    </xf>
    <xf numFmtId="166" fontId="3" fillId="0" borderId="0" xfId="5" applyNumberFormat="1" applyFont="1" applyFill="1" applyBorder="1" applyAlignment="1"/>
    <xf numFmtId="0" fontId="1" fillId="0" borderId="0" xfId="4" applyFont="1" applyFill="1" applyAlignment="1">
      <alignment horizontal="left"/>
    </xf>
    <xf numFmtId="0" fontId="3" fillId="0" borderId="0" xfId="4" applyFont="1" applyFill="1" applyAlignment="1">
      <alignment horizontal="left"/>
    </xf>
    <xf numFmtId="0" fontId="5" fillId="0" borderId="0" xfId="2" applyFont="1" applyFill="1" applyAlignment="1">
      <alignment horizontal="left"/>
    </xf>
    <xf numFmtId="41" fontId="3" fillId="0" borderId="0" xfId="4" applyNumberFormat="1" applyFont="1" applyFill="1" applyAlignment="1">
      <alignment horizontal="right"/>
    </xf>
    <xf numFmtId="41" fontId="3" fillId="0" borderId="0" xfId="4" applyNumberFormat="1" applyFont="1" applyFill="1" applyBorder="1" applyAlignment="1">
      <alignment horizontal="right"/>
    </xf>
    <xf numFmtId="41" fontId="3" fillId="0" borderId="0" xfId="5" applyNumberFormat="1" applyFont="1" applyFill="1" applyBorder="1" applyAlignment="1">
      <alignment horizontal="right"/>
    </xf>
    <xf numFmtId="169" fontId="3" fillId="0" borderId="0" xfId="1" applyNumberFormat="1" applyFont="1" applyFill="1" applyAlignment="1">
      <alignment horizontal="right"/>
    </xf>
    <xf numFmtId="169" fontId="3" fillId="0" borderId="3" xfId="1" applyNumberFormat="1" applyFont="1" applyFill="1" applyBorder="1" applyAlignment="1">
      <alignment horizontal="right"/>
    </xf>
    <xf numFmtId="0" fontId="10" fillId="0" borderId="0" xfId="2" applyFont="1" applyFill="1" applyAlignment="1"/>
    <xf numFmtId="0" fontId="10" fillId="0" borderId="0" xfId="2" applyFont="1" applyFill="1" applyAlignment="1">
      <alignment horizontal="center"/>
    </xf>
    <xf numFmtId="49" fontId="13" fillId="0" borderId="0" xfId="2" applyNumberFormat="1" applyFont="1" applyFill="1" applyAlignment="1"/>
    <xf numFmtId="0" fontId="10" fillId="0" borderId="0" xfId="2" applyFont="1" applyFill="1" applyAlignment="1">
      <alignment horizontal="right"/>
    </xf>
    <xf numFmtId="49" fontId="10" fillId="0" borderId="0" xfId="2" applyNumberFormat="1" applyFont="1" applyFill="1" applyAlignment="1"/>
    <xf numFmtId="165" fontId="10" fillId="0" borderId="0" xfId="2" applyNumberFormat="1" applyFont="1" applyFill="1" applyAlignment="1">
      <alignment horizontal="right"/>
    </xf>
    <xf numFmtId="167" fontId="10" fillId="0" borderId="0" xfId="3" applyNumberFormat="1" applyFont="1" applyFill="1" applyAlignment="1"/>
    <xf numFmtId="49" fontId="12" fillId="0" borderId="0" xfId="2" applyNumberFormat="1" applyFont="1" applyFill="1" applyAlignment="1"/>
    <xf numFmtId="0" fontId="10" fillId="0" borderId="0" xfId="2" applyFont="1" applyFill="1" applyAlignment="1">
      <alignment horizontal="left"/>
    </xf>
    <xf numFmtId="41" fontId="10" fillId="0" borderId="0" xfId="6" quotePrefix="1" applyNumberFormat="1" applyFont="1" applyFill="1" applyBorder="1" applyAlignment="1">
      <alignment horizontal="right"/>
    </xf>
    <xf numFmtId="167" fontId="10" fillId="0" borderId="0" xfId="3" quotePrefix="1" applyNumberFormat="1" applyFont="1" applyFill="1" applyBorder="1" applyAlignment="1">
      <alignment horizontal="right"/>
    </xf>
    <xf numFmtId="167" fontId="10" fillId="0" borderId="0" xfId="6" applyNumberFormat="1" applyFont="1" applyFill="1" applyAlignment="1"/>
    <xf numFmtId="41" fontId="1" fillId="0" borderId="0" xfId="2" applyNumberFormat="1" applyFont="1" applyFill="1" applyAlignment="1">
      <alignment horizontal="center" vertical="center"/>
    </xf>
    <xf numFmtId="167" fontId="10" fillId="0" borderId="0" xfId="3" applyNumberFormat="1" applyFont="1" applyFill="1" applyAlignment="1">
      <alignment horizontal="center"/>
    </xf>
    <xf numFmtId="165" fontId="10" fillId="0" borderId="0" xfId="2" applyNumberFormat="1" applyFont="1" applyFill="1" applyAlignment="1">
      <alignment horizontal="center"/>
    </xf>
    <xf numFmtId="167" fontId="10" fillId="0" borderId="0" xfId="3" applyNumberFormat="1" applyFont="1" applyFill="1" applyAlignment="1">
      <alignment horizontal="right"/>
    </xf>
    <xf numFmtId="49" fontId="11" fillId="0" borderId="0" xfId="2" applyNumberFormat="1" applyFont="1" applyFill="1" applyAlignment="1"/>
    <xf numFmtId="167" fontId="10" fillId="0" borderId="4" xfId="3" applyNumberFormat="1" applyFont="1" applyFill="1" applyBorder="1" applyAlignment="1">
      <alignment horizontal="right"/>
    </xf>
    <xf numFmtId="165" fontId="11" fillId="0" borderId="0" xfId="2" applyNumberFormat="1" applyFont="1" applyFill="1" applyAlignment="1">
      <alignment horizontal="right"/>
    </xf>
    <xf numFmtId="167" fontId="10" fillId="0" borderId="0" xfId="6" applyNumberFormat="1" applyFont="1" applyFill="1" applyAlignment="1">
      <alignment horizontal="center"/>
    </xf>
    <xf numFmtId="167" fontId="10" fillId="0" borderId="0" xfId="3" quotePrefix="1" applyNumberFormat="1" applyFont="1" applyFill="1" applyAlignment="1">
      <alignment horizontal="right"/>
    </xf>
    <xf numFmtId="167" fontId="10" fillId="0" borderId="1" xfId="3" applyNumberFormat="1" applyFont="1" applyFill="1" applyBorder="1" applyAlignment="1">
      <alignment horizontal="right"/>
    </xf>
    <xf numFmtId="167" fontId="11" fillId="0" borderId="2" xfId="3" applyNumberFormat="1" applyFont="1" applyFill="1" applyBorder="1" applyAlignment="1">
      <alignment horizontal="right"/>
    </xf>
    <xf numFmtId="167" fontId="11" fillId="0" borderId="0" xfId="3" applyNumberFormat="1" applyFont="1" applyFill="1" applyAlignment="1">
      <alignment horizontal="right"/>
    </xf>
    <xf numFmtId="167" fontId="11" fillId="0" borderId="0" xfId="3" applyNumberFormat="1" applyFont="1" applyFill="1" applyBorder="1" applyAlignment="1">
      <alignment horizontal="right"/>
    </xf>
    <xf numFmtId="167" fontId="10" fillId="0" borderId="0" xfId="3" applyNumberFormat="1" applyFont="1" applyFill="1" applyBorder="1" applyAlignment="1">
      <alignment horizontal="right"/>
    </xf>
    <xf numFmtId="167" fontId="11" fillId="0" borderId="5" xfId="3" applyNumberFormat="1" applyFont="1" applyFill="1" applyBorder="1" applyAlignment="1">
      <alignment horizontal="right"/>
    </xf>
    <xf numFmtId="165" fontId="10" fillId="0" borderId="0" xfId="2" applyNumberFormat="1" applyFont="1" applyFill="1" applyBorder="1" applyAlignment="1">
      <alignment horizontal="right"/>
    </xf>
    <xf numFmtId="0" fontId="11" fillId="0" borderId="0" xfId="2" applyFont="1" applyFill="1" applyAlignment="1"/>
    <xf numFmtId="165" fontId="10" fillId="0" borderId="0" xfId="2" applyNumberFormat="1" applyFont="1" applyFill="1" applyAlignment="1"/>
    <xf numFmtId="165" fontId="10" fillId="0" borderId="0" xfId="2" applyNumberFormat="1" applyFont="1" applyFill="1" applyBorder="1" applyAlignment="1"/>
    <xf numFmtId="165" fontId="10" fillId="0" borderId="0" xfId="0" applyNumberFormat="1" applyFont="1" applyFill="1" applyAlignment="1">
      <alignment horizontal="right"/>
    </xf>
    <xf numFmtId="0" fontId="10" fillId="0" borderId="0" xfId="0" applyFont="1" applyFill="1" applyAlignment="1"/>
    <xf numFmtId="167" fontId="10" fillId="0" borderId="0" xfId="6" applyNumberFormat="1" applyFont="1" applyFill="1" applyAlignment="1">
      <alignment horizontal="right"/>
    </xf>
    <xf numFmtId="3" fontId="1" fillId="0" borderId="0" xfId="4" applyNumberFormat="1" applyFont="1" applyFill="1" applyAlignment="1"/>
    <xf numFmtId="3" fontId="1" fillId="0" borderId="0" xfId="4" quotePrefix="1" applyNumberFormat="1" applyFont="1" applyFill="1" applyAlignment="1">
      <alignment horizontal="center"/>
    </xf>
    <xf numFmtId="3" fontId="1" fillId="0" borderId="0" xfId="4" applyNumberFormat="1" applyFont="1" applyFill="1" applyAlignment="1">
      <alignment horizontal="center"/>
    </xf>
    <xf numFmtId="3" fontId="1" fillId="0" borderId="0" xfId="4" applyNumberFormat="1" applyFill="1" applyAlignment="1">
      <alignment horizontal="center"/>
    </xf>
    <xf numFmtId="3" fontId="3" fillId="0" borderId="0" xfId="4" applyNumberFormat="1" applyFont="1" applyFill="1" applyAlignment="1"/>
    <xf numFmtId="3" fontId="1" fillId="0" borderId="0" xfId="4" applyNumberFormat="1" applyFont="1" applyFill="1" applyAlignment="1">
      <alignment horizontal="right"/>
    </xf>
    <xf numFmtId="3" fontId="3" fillId="0" borderId="0" xfId="4" applyNumberFormat="1" applyFont="1" applyFill="1" applyBorder="1" applyAlignment="1">
      <alignment horizontal="right"/>
    </xf>
    <xf numFmtId="3" fontId="1" fillId="0" borderId="0" xfId="4" applyNumberFormat="1" applyFont="1" applyFill="1" applyBorder="1" applyAlignment="1">
      <alignment horizontal="right"/>
    </xf>
    <xf numFmtId="3" fontId="1" fillId="0" borderId="0" xfId="5" applyNumberFormat="1" applyFont="1" applyFill="1" applyAlignment="1">
      <alignment horizontal="center"/>
    </xf>
    <xf numFmtId="3" fontId="3" fillId="0" borderId="4" xfId="5" applyNumberFormat="1" applyFont="1" applyFill="1" applyBorder="1" applyAlignment="1">
      <alignment horizontal="center"/>
    </xf>
    <xf numFmtId="3" fontId="3" fillId="0" borderId="0" xfId="5" applyNumberFormat="1" applyFont="1" applyFill="1" applyBorder="1" applyAlignment="1">
      <alignment horizontal="center"/>
    </xf>
    <xf numFmtId="3" fontId="1" fillId="0" borderId="0" xfId="2" applyNumberFormat="1" applyFont="1" applyBorder="1" applyAlignment="1">
      <alignment horizontal="center"/>
    </xf>
    <xf numFmtId="3" fontId="1" fillId="0" borderId="0" xfId="2" applyNumberFormat="1" applyFont="1" applyBorder="1" applyAlignment="1">
      <alignment horizontal="right"/>
    </xf>
    <xf numFmtId="3" fontId="3" fillId="0" borderId="0" xfId="2" applyNumberFormat="1" applyFont="1" applyAlignment="1"/>
    <xf numFmtId="3" fontId="1" fillId="0" borderId="0" xfId="3" applyNumberFormat="1" applyFont="1" applyBorder="1" applyAlignment="1">
      <alignment horizontal="center"/>
    </xf>
    <xf numFmtId="3" fontId="1" fillId="0" borderId="0" xfId="2" applyNumberFormat="1" applyFont="1" applyFill="1" applyBorder="1" applyAlignment="1">
      <alignment horizontal="right"/>
    </xf>
    <xf numFmtId="3" fontId="1" fillId="0" borderId="0" xfId="3" applyNumberFormat="1" applyFont="1" applyBorder="1" applyAlignment="1">
      <alignment horizontal="right"/>
    </xf>
    <xf numFmtId="3" fontId="1" fillId="0" borderId="0" xfId="2" applyNumberFormat="1" applyFont="1" applyAlignment="1"/>
    <xf numFmtId="3" fontId="1" fillId="0" borderId="0" xfId="2" applyNumberFormat="1" applyFont="1" applyBorder="1" applyAlignment="1"/>
    <xf numFmtId="3" fontId="1" fillId="0" borderId="0" xfId="2" applyNumberFormat="1" applyFont="1" applyFill="1" applyBorder="1" applyAlignment="1"/>
    <xf numFmtId="167" fontId="3" fillId="0" borderId="0" xfId="2" applyNumberFormat="1" applyFont="1" applyBorder="1" applyAlignment="1">
      <alignment horizontal="right"/>
    </xf>
    <xf numFmtId="167" fontId="1" fillId="0" borderId="0" xfId="2" applyNumberFormat="1" applyFont="1" applyBorder="1" applyAlignment="1">
      <alignment horizontal="center"/>
    </xf>
    <xf numFmtId="167" fontId="3" fillId="0" borderId="0" xfId="2" applyNumberFormat="1" applyFont="1" applyFill="1" applyBorder="1" applyAlignment="1">
      <alignment horizontal="right"/>
    </xf>
    <xf numFmtId="167" fontId="3" fillId="0" borderId="0" xfId="2" applyNumberFormat="1" applyFont="1" applyAlignment="1">
      <alignment horizontal="right"/>
    </xf>
    <xf numFmtId="167" fontId="3" fillId="0" borderId="0" xfId="2" applyNumberFormat="1" applyFont="1" applyFill="1" applyAlignment="1">
      <alignment horizontal="right"/>
    </xf>
    <xf numFmtId="167" fontId="3" fillId="0" borderId="0" xfId="2" quotePrefix="1" applyNumberFormat="1" applyFont="1" applyBorder="1" applyAlignment="1">
      <alignment horizontal="right"/>
    </xf>
    <xf numFmtId="167" fontId="3" fillId="0" borderId="0" xfId="2" applyNumberFormat="1" applyFont="1" applyAlignment="1">
      <alignment horizontal="center"/>
    </xf>
    <xf numFmtId="167" fontId="1" fillId="0" borderId="0" xfId="2" applyNumberFormat="1" applyFont="1" applyAlignment="1">
      <alignment horizontal="center"/>
    </xf>
    <xf numFmtId="167" fontId="1" fillId="0" borderId="0" xfId="2" quotePrefix="1" applyNumberFormat="1" applyFont="1" applyFill="1" applyBorder="1" applyAlignment="1">
      <alignment horizontal="right"/>
    </xf>
    <xf numFmtId="167" fontId="1" fillId="0" borderId="0" xfId="2" applyNumberFormat="1" applyFont="1" applyAlignment="1">
      <alignment horizontal="right"/>
    </xf>
    <xf numFmtId="167" fontId="1" fillId="0" borderId="0" xfId="2" applyNumberFormat="1" applyFont="1" applyBorder="1" applyAlignment="1">
      <alignment horizontal="right"/>
    </xf>
    <xf numFmtId="167" fontId="1" fillId="0" borderId="1" xfId="2" applyNumberFormat="1" applyFont="1" applyBorder="1" applyAlignment="1">
      <alignment horizontal="center"/>
    </xf>
    <xf numFmtId="167" fontId="3" fillId="0" borderId="2" xfId="2" applyNumberFormat="1" applyFont="1" applyBorder="1" applyAlignment="1">
      <alignment horizontal="center"/>
    </xf>
    <xf numFmtId="167" fontId="3" fillId="0" borderId="0" xfId="2" applyNumberFormat="1" applyFont="1" applyAlignment="1"/>
    <xf numFmtId="165" fontId="4" fillId="0" borderId="0" xfId="4" applyNumberFormat="1" applyFont="1" applyFill="1" applyAlignment="1">
      <alignment horizontal="center"/>
    </xf>
    <xf numFmtId="165" fontId="3" fillId="0" borderId="3" xfId="2" applyNumberFormat="1" applyFont="1" applyBorder="1" applyAlignment="1"/>
    <xf numFmtId="41" fontId="3" fillId="0" borderId="0" xfId="2" applyNumberFormat="1" applyFont="1" applyBorder="1" applyAlignment="1">
      <alignment horizontal="right"/>
    </xf>
    <xf numFmtId="41" fontId="1" fillId="0" borderId="0" xfId="2" applyNumberFormat="1" applyFont="1" applyAlignment="1">
      <alignment horizontal="right"/>
    </xf>
    <xf numFmtId="41" fontId="3" fillId="0" borderId="0" xfId="2" applyNumberFormat="1" applyFont="1" applyAlignment="1">
      <alignment horizontal="right"/>
    </xf>
    <xf numFmtId="41" fontId="1" fillId="0" borderId="1" xfId="2" quotePrefix="1" applyNumberFormat="1" applyFont="1" applyFill="1" applyBorder="1" applyAlignment="1">
      <alignment horizontal="right"/>
    </xf>
    <xf numFmtId="41" fontId="3" fillId="0" borderId="2" xfId="2" applyNumberFormat="1" applyFont="1" applyBorder="1" applyAlignment="1">
      <alignment horizontal="right"/>
    </xf>
    <xf numFmtId="41" fontId="1" fillId="0" borderId="0" xfId="2" quotePrefix="1" applyNumberFormat="1" applyFont="1" applyFill="1" applyBorder="1" applyAlignment="1">
      <alignment horizontal="right"/>
    </xf>
    <xf numFmtId="166" fontId="3" fillId="0" borderId="0" xfId="2" applyNumberFormat="1" applyFont="1" applyBorder="1" applyAlignment="1"/>
    <xf numFmtId="164" fontId="1" fillId="0" borderId="0" xfId="1" applyFont="1" applyBorder="1" applyAlignment="1"/>
    <xf numFmtId="3" fontId="10" fillId="0" borderId="0" xfId="2" applyNumberFormat="1" applyFont="1" applyFill="1" applyAlignment="1"/>
    <xf numFmtId="167" fontId="10" fillId="0" borderId="0" xfId="2" applyNumberFormat="1" applyFont="1" applyFill="1" applyAlignment="1"/>
    <xf numFmtId="0" fontId="1" fillId="0" borderId="0" xfId="2" applyFill="1" applyBorder="1" applyAlignment="1">
      <alignment horizontal="center"/>
    </xf>
    <xf numFmtId="3" fontId="1" fillId="0" borderId="0" xfId="4" applyNumberFormat="1" applyFont="1" applyFill="1" applyBorder="1" applyAlignment="1"/>
    <xf numFmtId="0" fontId="11" fillId="0" borderId="0" xfId="2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0" fontId="2" fillId="0" borderId="0" xfId="2" applyFont="1" applyFill="1" applyAlignment="1">
      <alignment horizontal="left"/>
    </xf>
    <xf numFmtId="0" fontId="4" fillId="0" borderId="0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49" fontId="1" fillId="0" borderId="0" xfId="4" applyNumberFormat="1" applyFont="1" applyFill="1" applyAlignment="1">
      <alignment horizontal="left" indent="1"/>
    </xf>
    <xf numFmtId="0" fontId="1" fillId="0" borderId="0" xfId="4" applyNumberFormat="1" applyFont="1" applyFill="1" applyAlignment="1">
      <alignment horizontal="center"/>
    </xf>
    <xf numFmtId="0" fontId="3" fillId="0" borderId="0" xfId="4" applyFont="1" applyFill="1" applyAlignment="1">
      <alignment horizontal="left" wrapText="1"/>
    </xf>
    <xf numFmtId="168" fontId="1" fillId="0" borderId="0" xfId="1" applyNumberFormat="1" applyFont="1" applyFill="1" applyAlignment="1">
      <alignment horizontal="right"/>
    </xf>
    <xf numFmtId="168" fontId="1" fillId="0" borderId="0" xfId="1" applyNumberFormat="1" applyFont="1" applyFill="1" applyBorder="1" applyAlignment="1"/>
    <xf numFmtId="168" fontId="3" fillId="0" borderId="2" xfId="1" applyNumberFormat="1" applyFont="1" applyFill="1" applyBorder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1" fillId="0" borderId="0" xfId="1" applyNumberFormat="1" applyFont="1" applyFill="1" applyBorder="1" applyAlignment="1">
      <alignment horizontal="center"/>
    </xf>
    <xf numFmtId="168" fontId="1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/>
    </xf>
    <xf numFmtId="168" fontId="3" fillId="0" borderId="3" xfId="1" applyNumberFormat="1" applyFont="1" applyFill="1" applyBorder="1" applyAlignment="1">
      <alignment horizontal="right"/>
    </xf>
    <xf numFmtId="168" fontId="1" fillId="0" borderId="0" xfId="1" applyNumberFormat="1" applyFont="1" applyFill="1" applyAlignment="1">
      <alignment horizontal="center"/>
    </xf>
    <xf numFmtId="168" fontId="1" fillId="0" borderId="1" xfId="1" applyNumberFormat="1" applyFont="1" applyFill="1" applyBorder="1" applyAlignment="1">
      <alignment horizontal="center"/>
    </xf>
    <xf numFmtId="168" fontId="3" fillId="0" borderId="1" xfId="1" applyNumberFormat="1" applyFont="1" applyFill="1" applyBorder="1" applyAlignment="1">
      <alignment horizontal="right"/>
    </xf>
    <xf numFmtId="168" fontId="1" fillId="0" borderId="3" xfId="1" applyNumberFormat="1" applyFont="1" applyFill="1" applyBorder="1" applyAlignment="1">
      <alignment horizontal="right"/>
    </xf>
    <xf numFmtId="168" fontId="3" fillId="0" borderId="4" xfId="1" applyNumberFormat="1" applyFont="1" applyFill="1" applyBorder="1" applyAlignment="1">
      <alignment horizontal="right"/>
    </xf>
    <xf numFmtId="168" fontId="1" fillId="0" borderId="1" xfId="1" applyNumberFormat="1" applyFont="1" applyFill="1" applyBorder="1" applyAlignment="1">
      <alignment horizontal="right"/>
    </xf>
    <xf numFmtId="41" fontId="1" fillId="0" borderId="0" xfId="1" applyNumberFormat="1" applyFont="1" applyFill="1" applyAlignment="1">
      <alignment horizontal="right"/>
    </xf>
    <xf numFmtId="41" fontId="3" fillId="0" borderId="4" xfId="1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2" xfId="1" applyNumberFormat="1" applyFont="1" applyFill="1" applyBorder="1" applyAlignment="1">
      <alignment horizontal="right"/>
    </xf>
    <xf numFmtId="41" fontId="1" fillId="0" borderId="0" xfId="1" applyNumberFormat="1" applyFont="1" applyFill="1" applyBorder="1" applyAlignment="1">
      <alignment horizontal="right"/>
    </xf>
    <xf numFmtId="41" fontId="1" fillId="0" borderId="0" xfId="1" applyNumberFormat="1" applyFont="1" applyFill="1" applyBorder="1" applyAlignment="1"/>
    <xf numFmtId="41" fontId="1" fillId="0" borderId="0" xfId="1" applyNumberFormat="1" applyFont="1" applyFill="1"/>
    <xf numFmtId="41" fontId="1" fillId="0" borderId="0" xfId="1" applyNumberFormat="1" applyFont="1" applyFill="1" applyBorder="1"/>
    <xf numFmtId="41" fontId="1" fillId="0" borderId="1" xfId="1" applyNumberFormat="1" applyFont="1" applyFill="1" applyBorder="1" applyAlignment="1">
      <alignment horizontal="right"/>
    </xf>
    <xf numFmtId="41" fontId="1" fillId="0" borderId="1" xfId="1" applyNumberFormat="1" applyFont="1" applyFill="1" applyBorder="1" applyAlignment="1">
      <alignment horizontal="center"/>
    </xf>
    <xf numFmtId="41" fontId="3" fillId="0" borderId="0" xfId="1" applyNumberFormat="1" applyFont="1" applyFill="1" applyBorder="1" applyAlignment="1">
      <alignment horizontal="right"/>
    </xf>
    <xf numFmtId="41" fontId="3" fillId="0" borderId="0" xfId="1" applyNumberFormat="1" applyFont="1" applyFill="1" applyBorder="1" applyAlignment="1">
      <alignment horizontal="center"/>
    </xf>
    <xf numFmtId="41" fontId="1" fillId="0" borderId="0" xfId="1" applyNumberFormat="1" applyFont="1" applyFill="1" applyAlignment="1"/>
    <xf numFmtId="41" fontId="4" fillId="0" borderId="0" xfId="1" applyNumberFormat="1" applyFont="1" applyFill="1" applyAlignment="1">
      <alignment horizontal="center"/>
    </xf>
    <xf numFmtId="41" fontId="1" fillId="0" borderId="0" xfId="1" applyNumberFormat="1" applyFont="1" applyFill="1" applyAlignment="1">
      <alignment horizontal="center"/>
    </xf>
    <xf numFmtId="41" fontId="4" fillId="0" borderId="0" xfId="1" applyNumberFormat="1" applyFont="1" applyFill="1" applyAlignment="1">
      <alignment horizontal="right"/>
    </xf>
    <xf numFmtId="41" fontId="1" fillId="0" borderId="4" xfId="1" applyNumberFormat="1" applyFont="1" applyFill="1" applyBorder="1" applyAlignment="1">
      <alignment horizontal="right"/>
    </xf>
    <xf numFmtId="41" fontId="4" fillId="0" borderId="0" xfId="1" applyNumberFormat="1" applyFont="1" applyFill="1" applyBorder="1" applyAlignment="1">
      <alignment horizontal="center"/>
    </xf>
    <xf numFmtId="41" fontId="1" fillId="0" borderId="4" xfId="1" applyNumberFormat="1" applyFont="1" applyFill="1" applyBorder="1" applyAlignment="1">
      <alignment horizontal="center"/>
    </xf>
    <xf numFmtId="41" fontId="1" fillId="0" borderId="0" xfId="1" applyNumberFormat="1" applyFont="1" applyFill="1" applyBorder="1" applyAlignment="1">
      <alignment horizontal="center"/>
    </xf>
    <xf numFmtId="41" fontId="14" fillId="0" borderId="4" xfId="1" applyNumberFormat="1" applyFont="1" applyFill="1" applyBorder="1" applyAlignment="1">
      <alignment horizontal="center"/>
    </xf>
    <xf numFmtId="41" fontId="3" fillId="0" borderId="1" xfId="1" applyNumberFormat="1" applyFont="1" applyFill="1" applyBorder="1" applyAlignment="1">
      <alignment horizontal="right"/>
    </xf>
    <xf numFmtId="41" fontId="3" fillId="0" borderId="1" xfId="1" applyNumberFormat="1" applyFont="1" applyFill="1" applyBorder="1" applyAlignment="1">
      <alignment horizontal="center"/>
    </xf>
    <xf numFmtId="41" fontId="0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9" fillId="0" borderId="0" xfId="1" applyNumberFormat="1" applyFont="1" applyFill="1" applyAlignment="1">
      <alignment horizontal="right"/>
    </xf>
    <xf numFmtId="41" fontId="3" fillId="0" borderId="5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3" fillId="0" borderId="2" xfId="1" applyNumberFormat="1" applyFont="1" applyFill="1" applyBorder="1" applyAlignment="1">
      <alignment horizontal="center"/>
    </xf>
    <xf numFmtId="41" fontId="4" fillId="0" borderId="1" xfId="1" applyNumberFormat="1" applyFont="1" applyFill="1" applyBorder="1" applyAlignment="1">
      <alignment horizontal="center"/>
    </xf>
    <xf numFmtId="41" fontId="5" fillId="0" borderId="0" xfId="1" applyNumberFormat="1" applyFont="1" applyFill="1" applyBorder="1" applyAlignment="1">
      <alignment horizontal="center"/>
    </xf>
    <xf numFmtId="49" fontId="3" fillId="0" borderId="0" xfId="4" applyNumberFormat="1" applyFont="1" applyFill="1" applyAlignment="1">
      <alignment vertical="top"/>
    </xf>
    <xf numFmtId="0" fontId="2" fillId="0" borderId="0" xfId="2" applyFont="1" applyFill="1" applyAlignment="1"/>
    <xf numFmtId="0" fontId="1" fillId="0" borderId="0" xfId="2" applyFont="1" applyFill="1" applyAlignment="1">
      <alignment horizontal="center"/>
    </xf>
    <xf numFmtId="167" fontId="15" fillId="0" borderId="0" xfId="3" applyNumberFormat="1" applyFont="1" applyAlignment="1">
      <alignment horizontal="right"/>
    </xf>
    <xf numFmtId="167" fontId="1" fillId="0" borderId="0" xfId="2" applyNumberFormat="1" applyFont="1" applyFill="1" applyBorder="1" applyAlignment="1">
      <alignment horizontal="center"/>
    </xf>
    <xf numFmtId="41" fontId="1" fillId="0" borderId="0" xfId="1" applyNumberFormat="1" applyFont="1" applyBorder="1" applyAlignment="1">
      <alignment horizontal="center"/>
    </xf>
    <xf numFmtId="41" fontId="3" fillId="0" borderId="2" xfId="1" applyNumberFormat="1" applyFont="1" applyBorder="1" applyAlignment="1">
      <alignment horizontal="center"/>
    </xf>
    <xf numFmtId="167" fontId="3" fillId="0" borderId="3" xfId="2" applyNumberFormat="1" applyFont="1" applyBorder="1" applyAlignment="1">
      <alignment horizontal="center"/>
    </xf>
    <xf numFmtId="167" fontId="3" fillId="0" borderId="0" xfId="2" applyNumberFormat="1" applyFont="1" applyBorder="1" applyAlignment="1">
      <alignment horizontal="center"/>
    </xf>
    <xf numFmtId="41" fontId="1" fillId="0" borderId="0" xfId="2" applyNumberFormat="1" applyFont="1" applyAlignment="1">
      <alignment horizontal="center"/>
    </xf>
    <xf numFmtId="41" fontId="3" fillId="0" borderId="2" xfId="2" applyNumberFormat="1" applyFont="1" applyBorder="1" applyAlignment="1">
      <alignment horizontal="center"/>
    </xf>
    <xf numFmtId="41" fontId="1" fillId="0" borderId="0" xfId="2" applyNumberFormat="1" applyFont="1" applyBorder="1" applyAlignment="1">
      <alignment horizontal="center"/>
    </xf>
    <xf numFmtId="43" fontId="10" fillId="0" borderId="0" xfId="2" applyNumberFormat="1" applyFont="1" applyFill="1" applyAlignment="1">
      <alignment horizontal="center"/>
    </xf>
    <xf numFmtId="43" fontId="10" fillId="0" borderId="1" xfId="2" applyNumberFormat="1" applyFont="1" applyFill="1" applyBorder="1" applyAlignment="1">
      <alignment horizontal="center"/>
    </xf>
    <xf numFmtId="167" fontId="10" fillId="0" borderId="0" xfId="2" applyNumberFormat="1" applyFont="1" applyFill="1" applyAlignment="1">
      <alignment horizontal="right"/>
    </xf>
    <xf numFmtId="0" fontId="4" fillId="0" borderId="0" xfId="2" applyFont="1" applyFill="1" applyBorder="1" applyAlignment="1">
      <alignment horizontal="center"/>
    </xf>
    <xf numFmtId="168" fontId="1" fillId="0" borderId="0" xfId="4" applyNumberFormat="1" applyFont="1" applyFill="1" applyBorder="1" applyAlignment="1"/>
    <xf numFmtId="167" fontId="10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left"/>
    </xf>
    <xf numFmtId="0" fontId="3" fillId="0" borderId="0" xfId="2" applyFont="1" applyBorder="1" applyAlignment="1">
      <alignment horizontal="center"/>
    </xf>
    <xf numFmtId="0" fontId="1" fillId="0" borderId="0" xfId="2" applyBorder="1" applyAlignment="1">
      <alignment horizontal="center"/>
    </xf>
    <xf numFmtId="0" fontId="1" fillId="0" borderId="1" xfId="2" applyBorder="1" applyAlignment="1">
      <alignment horizontal="center"/>
    </xf>
    <xf numFmtId="41" fontId="3" fillId="0" borderId="0" xfId="2" applyNumberFormat="1" applyFont="1" applyBorder="1" applyAlignment="1">
      <alignment horizontal="center"/>
    </xf>
    <xf numFmtId="41" fontId="1" fillId="0" borderId="0" xfId="2" quotePrefix="1" applyNumberFormat="1" applyFont="1" applyFill="1" applyBorder="1" applyAlignment="1">
      <alignment horizontal="center"/>
    </xf>
    <xf numFmtId="165" fontId="3" fillId="0" borderId="3" xfId="2" applyNumberFormat="1" applyFont="1" applyBorder="1" applyAlignment="1">
      <alignment horizontal="center"/>
    </xf>
    <xf numFmtId="41" fontId="1" fillId="0" borderId="0" xfId="2" applyNumberFormat="1" applyFont="1" applyBorder="1" applyAlignment="1">
      <alignment horizontal="right"/>
    </xf>
    <xf numFmtId="167" fontId="1" fillId="0" borderId="0" xfId="1" applyNumberFormat="1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3" fillId="0" borderId="0" xfId="4" applyFont="1" applyFill="1" applyBorder="1" applyAlignment="1">
      <alignment horizontal="center"/>
    </xf>
    <xf numFmtId="168" fontId="1" fillId="0" borderId="0" xfId="4" applyNumberFormat="1" applyFont="1" applyFill="1" applyAlignment="1"/>
    <xf numFmtId="0" fontId="1" fillId="0" borderId="0" xfId="4" applyFill="1" applyAlignment="1">
      <alignment horizontal="center" wrapText="1"/>
    </xf>
    <xf numFmtId="0" fontId="4" fillId="0" borderId="0" xfId="4" applyFont="1" applyFill="1" applyAlignment="1">
      <alignment horizontal="center"/>
    </xf>
    <xf numFmtId="0" fontId="3" fillId="0" borderId="0" xfId="4" applyFont="1" applyFill="1" applyBorder="1" applyAlignment="1">
      <alignment horizontal="center"/>
    </xf>
    <xf numFmtId="0" fontId="1" fillId="0" borderId="1" xfId="2" applyFont="1" applyFill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Alignment="1">
      <alignment horizontal="left"/>
    </xf>
    <xf numFmtId="0" fontId="4" fillId="0" borderId="0" xfId="2" applyFont="1" applyFill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1" fillId="0" borderId="1" xfId="2" applyFill="1" applyBorder="1" applyAlignment="1">
      <alignment horizontal="center"/>
    </xf>
    <xf numFmtId="0" fontId="12" fillId="0" borderId="0" xfId="2" applyFont="1" applyFill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10" fillId="0" borderId="0" xfId="2" applyFont="1" applyFill="1" applyAlignment="1">
      <alignment horizontal="center" wrapText="1"/>
    </xf>
  </cellXfs>
  <cellStyles count="7">
    <cellStyle name="Comma" xfId="1" builtinId="3"/>
    <cellStyle name="Comma 2 2" xfId="6"/>
    <cellStyle name="Comma 3 2" xfId="3"/>
    <cellStyle name="Comma 6" xfId="5"/>
    <cellStyle name="Normal" xfId="0" builtinId="0"/>
    <cellStyle name="Normal 2 4" xfId="2"/>
    <cellStyle name="Normal 5" xfId="4"/>
  </cellStyles>
  <dxfs count="0"/>
  <tableStyles count="0" defaultTableStyle="TableStyleMedium2" defaultPivotStyle="PivotStyleLight16"/>
  <colors>
    <mruColors>
      <color rgb="FFFEEB98"/>
      <color rgb="FFCC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nyachu/Desktop/CONSOFS%20Q2'2017_&#3648;&#3614;&#3636;&#3656;&#3617;&#3585;&#3636;&#3592;&#3585;&#3634;&#3619;&#3607;&#3637;&#3656;&#3648;&#3585;&#3637;&#3656;&#3618;&#3623;&#3586;&#3657;&#3629;&#3591;_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ke_ย่อย_2549"/>
      <sheetName val="Take_ย่อย_2550 (2)"/>
      <sheetName val="CONSO. METHOD"/>
      <sheetName val="Sheet2"/>
      <sheetName val="หมายเหตฯ"/>
      <sheetName val="Sheet3"/>
      <sheetName val="รายละเอียดหมายเหตุฯ"/>
      <sheetName val="Reclassify"/>
      <sheetName val="Sheet1"/>
      <sheetName val="Fin-tha"/>
      <sheetName val="Com PL-tha"/>
      <sheetName val="Share-con-tha (2)"/>
      <sheetName val="Share-com-tha (2)"/>
      <sheetName val="Share-con-tha"/>
      <sheetName val="Share-com-tha"/>
      <sheetName val="CF"/>
      <sheetName val="FS"/>
      <sheetName val="งบเปลี่ยนแปลงรวม6M"/>
      <sheetName val="งบเปลี่ยนแปลงเดี่ยว6M"/>
      <sheetName val="(1) CON BS"/>
      <sheetName val="(2) CON PL"/>
      <sheetName val="(5) INVEST. ELIMI (Yr2016)"/>
      <sheetName val="(5) INVEST. ELIMI"/>
      <sheetName val="รายการปรับปรุงผลกระทบ RE"/>
      <sheetName val="Take_ย่อย"/>
      <sheetName val="Sheet4"/>
      <sheetName val="(3) TAKE EQUITY"/>
      <sheetName val="(4) ELIMINATE"/>
      <sheetName val="ทดสอบกำไรสะสมสิ้นงวด"/>
      <sheetName val="(7) TEST CON RE &amp; MI"/>
      <sheetName val="รายการกระทบยอด"/>
      <sheetName val="OCI ผลต่างคณิตศาสตร์"/>
      <sheetName val="Sheet5"/>
      <sheetName val="TB_MSC"/>
      <sheetName val="TB_MCC"/>
      <sheetName val="TB_MID"/>
      <sheetName val="TB_MPP"/>
      <sheetName val="TB_MIT"/>
      <sheetName val="Sheet8"/>
      <sheetName val="Sheet7"/>
      <sheetName val="Deferred Tax"/>
      <sheetName val="Sheet6"/>
      <sheetName val="ค่าเสื่อมราคา ปี 16"/>
      <sheetName val="ค่าเสื่อมราคา 2017"/>
      <sheetName val="MSC -ขายสินทรัพย์ ให้ MCC 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8">
          <cell r="D8" t="str">
            <v>(พันบาท)</v>
          </cell>
        </row>
      </sheetData>
      <sheetData sheetId="17"/>
      <sheetData sheetId="18"/>
      <sheetData sheetId="19">
        <row r="10">
          <cell r="G10">
            <v>32969413.75</v>
          </cell>
        </row>
      </sheetData>
      <sheetData sheetId="20">
        <row r="10">
          <cell r="G10">
            <v>2777455327.0599999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N226"/>
  <sheetViews>
    <sheetView tabSelected="1" zoomScaleNormal="100" zoomScaleSheetLayoutView="90" workbookViewId="0">
      <selection activeCell="H107" sqref="H107"/>
    </sheetView>
  </sheetViews>
  <sheetFormatPr defaultColWidth="9" defaultRowHeight="21.75" customHeight="1"/>
  <cols>
    <col min="1" max="1" width="40.5703125" style="57" customWidth="1"/>
    <col min="2" max="2" width="8.140625" style="276" customWidth="1"/>
    <col min="3" max="3" width="0.7109375" style="56" customWidth="1"/>
    <col min="4" max="4" width="12.85546875" style="148" customWidth="1"/>
    <col min="5" max="5" width="0.7109375" style="56" customWidth="1"/>
    <col min="6" max="6" width="12.85546875" style="56" customWidth="1"/>
    <col min="7" max="7" width="0.7109375" style="56" customWidth="1"/>
    <col min="8" max="8" width="12.85546875" style="56" customWidth="1"/>
    <col min="9" max="9" width="0.7109375" style="56" customWidth="1"/>
    <col min="10" max="10" width="12.85546875" style="56" customWidth="1"/>
    <col min="11" max="11" width="9.7109375" style="56" customWidth="1"/>
    <col min="12" max="12" width="9" style="56"/>
    <col min="13" max="13" width="11.42578125" style="56" customWidth="1"/>
    <col min="14" max="16384" width="9" style="56"/>
  </cols>
  <sheetData>
    <row r="1" spans="1:11" ht="23.25" customHeight="1">
      <c r="A1" s="54" t="s">
        <v>0</v>
      </c>
      <c r="C1" s="55"/>
      <c r="E1" s="55"/>
      <c r="F1" s="55"/>
      <c r="G1" s="55"/>
      <c r="H1" s="55"/>
      <c r="I1" s="55"/>
      <c r="J1" s="55"/>
    </row>
    <row r="2" spans="1:11" ht="23.25" customHeight="1">
      <c r="A2" s="54" t="s">
        <v>48</v>
      </c>
      <c r="C2" s="55"/>
      <c r="E2" s="55"/>
      <c r="F2" s="55"/>
      <c r="G2" s="55"/>
      <c r="H2" s="55"/>
      <c r="I2" s="55"/>
      <c r="J2" s="55"/>
    </row>
    <row r="3" spans="1:11" ht="21.75" customHeight="1">
      <c r="A3" s="54"/>
      <c r="C3" s="55"/>
    </row>
    <row r="4" spans="1:11" ht="21.75" customHeight="1">
      <c r="B4" s="58"/>
      <c r="C4" s="59"/>
      <c r="D4" s="281" t="s">
        <v>49</v>
      </c>
      <c r="E4" s="281"/>
      <c r="F4" s="281"/>
      <c r="G4" s="277"/>
      <c r="H4" s="281" t="s">
        <v>41</v>
      </c>
      <c r="I4" s="281"/>
      <c r="J4" s="281"/>
    </row>
    <row r="5" spans="1:11" ht="21.75" customHeight="1">
      <c r="C5" s="59"/>
      <c r="D5" s="149" t="s">
        <v>51</v>
      </c>
      <c r="E5" s="61"/>
      <c r="F5" s="61" t="s">
        <v>52</v>
      </c>
      <c r="G5" s="61"/>
      <c r="H5" s="60" t="s">
        <v>51</v>
      </c>
      <c r="I5" s="61"/>
      <c r="J5" s="61" t="s">
        <v>52</v>
      </c>
    </row>
    <row r="6" spans="1:11" ht="21.75" customHeight="1">
      <c r="A6" s="54" t="s">
        <v>50</v>
      </c>
      <c r="B6" s="58" t="s">
        <v>16</v>
      </c>
      <c r="C6" s="59"/>
      <c r="D6" s="61">
        <v>2560</v>
      </c>
      <c r="E6" s="61"/>
      <c r="F6" s="61">
        <v>2559</v>
      </c>
      <c r="G6" s="61"/>
      <c r="H6" s="61">
        <v>2560</v>
      </c>
      <c r="I6" s="61"/>
      <c r="J6" s="61">
        <v>2559</v>
      </c>
    </row>
    <row r="7" spans="1:11" ht="21.75" customHeight="1">
      <c r="A7" s="54"/>
      <c r="B7" s="58"/>
      <c r="C7" s="59"/>
      <c r="D7" s="151" t="s">
        <v>53</v>
      </c>
      <c r="E7" s="61"/>
      <c r="F7" s="62"/>
      <c r="G7" s="61"/>
      <c r="H7" s="62" t="s">
        <v>53</v>
      </c>
      <c r="I7" s="61"/>
      <c r="J7" s="62"/>
    </row>
    <row r="8" spans="1:11" ht="21.75" customHeight="1">
      <c r="B8" s="58"/>
      <c r="C8" s="59"/>
      <c r="D8" s="280" t="s">
        <v>54</v>
      </c>
      <c r="E8" s="280"/>
      <c r="F8" s="280"/>
      <c r="G8" s="280"/>
      <c r="H8" s="280"/>
      <c r="I8" s="280"/>
      <c r="J8" s="280"/>
    </row>
    <row r="9" spans="1:11" s="66" customFormat="1" ht="21.75" customHeight="1">
      <c r="A9" s="63" t="s">
        <v>55</v>
      </c>
      <c r="B9" s="276"/>
      <c r="C9" s="61"/>
      <c r="D9" s="152"/>
      <c r="E9" s="64"/>
      <c r="F9" s="64"/>
      <c r="G9" s="64"/>
      <c r="H9" s="65"/>
      <c r="I9" s="65"/>
      <c r="J9" s="65"/>
    </row>
    <row r="10" spans="1:11" s="66" customFormat="1" ht="21.75" customHeight="1">
      <c r="A10" s="57" t="s">
        <v>56</v>
      </c>
      <c r="B10" s="276"/>
      <c r="C10" s="61"/>
      <c r="D10" s="204">
        <v>61309</v>
      </c>
      <c r="E10" s="67"/>
      <c r="F10" s="204">
        <v>179352</v>
      </c>
      <c r="G10" s="204"/>
      <c r="H10" s="204">
        <v>32969</v>
      </c>
      <c r="I10" s="204"/>
      <c r="J10" s="204">
        <v>121607</v>
      </c>
    </row>
    <row r="11" spans="1:11" s="66" customFormat="1" ht="21.75" customHeight="1">
      <c r="A11" s="57" t="s">
        <v>57</v>
      </c>
      <c r="B11" s="276">
        <v>4</v>
      </c>
      <c r="C11" s="61"/>
      <c r="D11" s="204">
        <v>3272</v>
      </c>
      <c r="E11" s="67"/>
      <c r="F11" s="204">
        <v>256328</v>
      </c>
      <c r="G11" s="204"/>
      <c r="H11" s="204">
        <v>8</v>
      </c>
      <c r="I11" s="204"/>
      <c r="J11" s="204">
        <v>245001</v>
      </c>
    </row>
    <row r="12" spans="1:11" s="66" customFormat="1" ht="21.75" customHeight="1">
      <c r="A12" s="57" t="s">
        <v>58</v>
      </c>
      <c r="B12" s="276" t="s">
        <v>183</v>
      </c>
      <c r="C12" s="61"/>
      <c r="D12" s="204">
        <v>1474229</v>
      </c>
      <c r="E12" s="67"/>
      <c r="F12" s="204">
        <v>1055307</v>
      </c>
      <c r="G12" s="204"/>
      <c r="H12" s="204">
        <v>1248847</v>
      </c>
      <c r="I12" s="204"/>
      <c r="J12" s="204">
        <v>900818</v>
      </c>
    </row>
    <row r="13" spans="1:11" s="66" customFormat="1" ht="21.75" customHeight="1">
      <c r="A13" s="57" t="s">
        <v>59</v>
      </c>
      <c r="B13" s="276"/>
      <c r="C13" s="61"/>
      <c r="D13" s="205"/>
      <c r="E13" s="69"/>
      <c r="F13" s="205"/>
      <c r="G13" s="205"/>
      <c r="H13" s="205"/>
      <c r="I13" s="205"/>
      <c r="J13" s="205"/>
    </row>
    <row r="14" spans="1:11" s="66" customFormat="1" ht="21.75" customHeight="1">
      <c r="A14" s="201" t="s">
        <v>60</v>
      </c>
      <c r="B14" s="276"/>
      <c r="C14" s="61"/>
      <c r="D14" s="204">
        <v>141388</v>
      </c>
      <c r="E14" s="67"/>
      <c r="F14" s="204">
        <v>129732</v>
      </c>
      <c r="G14" s="204"/>
      <c r="H14" s="204">
        <v>50604</v>
      </c>
      <c r="I14" s="204"/>
      <c r="J14" s="204">
        <v>41189</v>
      </c>
    </row>
    <row r="15" spans="1:11" s="66" customFormat="1" ht="21.75" customHeight="1">
      <c r="A15" s="57" t="s">
        <v>61</v>
      </c>
      <c r="B15" s="276">
        <v>6</v>
      </c>
      <c r="C15" s="61"/>
      <c r="D15" s="204">
        <v>559104</v>
      </c>
      <c r="E15" s="67"/>
      <c r="F15" s="204">
        <v>420159</v>
      </c>
      <c r="G15" s="204"/>
      <c r="H15" s="204">
        <v>391346</v>
      </c>
      <c r="I15" s="204"/>
      <c r="J15" s="204">
        <v>306920</v>
      </c>
    </row>
    <row r="16" spans="1:11" s="66" customFormat="1" ht="21.75" customHeight="1">
      <c r="A16" s="57" t="s">
        <v>62</v>
      </c>
      <c r="B16" s="276"/>
      <c r="C16" s="61"/>
      <c r="D16" s="204">
        <v>37559</v>
      </c>
      <c r="E16" s="67"/>
      <c r="F16" s="204">
        <v>16589</v>
      </c>
      <c r="G16" s="204"/>
      <c r="H16" s="204">
        <v>16339</v>
      </c>
      <c r="I16" s="204"/>
      <c r="J16" s="204">
        <v>11496</v>
      </c>
      <c r="K16" s="70"/>
    </row>
    <row r="17" spans="1:11" s="66" customFormat="1" ht="21.75" customHeight="1">
      <c r="A17" s="71" t="s">
        <v>63</v>
      </c>
      <c r="B17" s="276"/>
      <c r="C17" s="61"/>
      <c r="D17" s="206">
        <f>SUM(D10:D16)</f>
        <v>2276861</v>
      </c>
      <c r="E17" s="72"/>
      <c r="F17" s="206">
        <f>SUM(F10:F16)</f>
        <v>2057467</v>
      </c>
      <c r="G17" s="207"/>
      <c r="H17" s="206">
        <f>SUM(H10:H16)</f>
        <v>1740113</v>
      </c>
      <c r="I17" s="207"/>
      <c r="J17" s="206">
        <f>SUM(J10:J16)</f>
        <v>1627031</v>
      </c>
      <c r="K17" s="70"/>
    </row>
    <row r="18" spans="1:11" s="66" customFormat="1" ht="21.75" customHeight="1">
      <c r="A18" s="57"/>
      <c r="B18" s="276"/>
      <c r="C18" s="61"/>
      <c r="D18" s="153"/>
      <c r="E18" s="73"/>
      <c r="F18" s="204"/>
      <c r="G18" s="204"/>
      <c r="H18" s="204"/>
      <c r="I18" s="204"/>
      <c r="J18" s="204"/>
      <c r="K18" s="70"/>
    </row>
    <row r="19" spans="1:11" s="66" customFormat="1" ht="21.75" customHeight="1">
      <c r="A19" s="63" t="s">
        <v>64</v>
      </c>
      <c r="B19" s="276"/>
      <c r="C19" s="61"/>
      <c r="D19" s="153"/>
      <c r="E19" s="73"/>
      <c r="F19" s="204"/>
      <c r="G19" s="204"/>
      <c r="H19" s="204"/>
      <c r="I19" s="204"/>
      <c r="J19" s="204"/>
      <c r="K19" s="70"/>
    </row>
    <row r="20" spans="1:11" s="66" customFormat="1" ht="21.75" customHeight="1">
      <c r="A20" s="57" t="s">
        <v>65</v>
      </c>
      <c r="B20" s="276">
        <v>7</v>
      </c>
      <c r="C20" s="61"/>
      <c r="D20" s="204">
        <v>10622</v>
      </c>
      <c r="E20" s="67"/>
      <c r="F20" s="204">
        <v>12558</v>
      </c>
      <c r="G20" s="204"/>
      <c r="H20" s="204">
        <v>1999</v>
      </c>
      <c r="I20" s="204"/>
      <c r="J20" s="204">
        <v>2734</v>
      </c>
      <c r="K20" s="70"/>
    </row>
    <row r="21" spans="1:11" s="66" customFormat="1" ht="21.75" customHeight="1">
      <c r="A21" s="57" t="s">
        <v>66</v>
      </c>
      <c r="B21" s="276">
        <v>8</v>
      </c>
      <c r="C21" s="61"/>
      <c r="D21" s="208" t="s">
        <v>26</v>
      </c>
      <c r="E21" s="67"/>
      <c r="F21" s="208" t="s">
        <v>26</v>
      </c>
      <c r="G21" s="209"/>
      <c r="H21" s="209">
        <v>43219</v>
      </c>
      <c r="I21" s="204"/>
      <c r="J21" s="209">
        <v>43219</v>
      </c>
      <c r="K21" s="70"/>
    </row>
    <row r="22" spans="1:11" s="66" customFormat="1" ht="21.75" customHeight="1">
      <c r="A22" s="57" t="s">
        <v>67</v>
      </c>
      <c r="B22" s="276">
        <v>9</v>
      </c>
      <c r="C22" s="61"/>
      <c r="D22" s="204">
        <v>140065</v>
      </c>
      <c r="E22" s="67"/>
      <c r="F22" s="204">
        <v>143179</v>
      </c>
      <c r="G22" s="204"/>
      <c r="H22" s="204">
        <v>86510</v>
      </c>
      <c r="I22" s="204"/>
      <c r="J22" s="204">
        <v>86510</v>
      </c>
    </row>
    <row r="23" spans="1:11" s="66" customFormat="1" ht="21.75" customHeight="1">
      <c r="A23" s="57" t="s">
        <v>68</v>
      </c>
      <c r="B23" s="276">
        <v>9</v>
      </c>
      <c r="C23" s="61"/>
      <c r="D23" s="204">
        <v>618740</v>
      </c>
      <c r="E23" s="67"/>
      <c r="F23" s="204">
        <v>664239</v>
      </c>
      <c r="G23" s="204"/>
      <c r="H23" s="204">
        <v>602796</v>
      </c>
      <c r="I23" s="204"/>
      <c r="J23" s="204">
        <v>645777</v>
      </c>
    </row>
    <row r="24" spans="1:11" s="66" customFormat="1" ht="21.75" customHeight="1">
      <c r="A24" s="57" t="s">
        <v>59</v>
      </c>
      <c r="B24" s="276"/>
      <c r="C24" s="61"/>
      <c r="D24" s="204">
        <v>100711</v>
      </c>
      <c r="E24" s="67"/>
      <c r="F24" s="204">
        <v>134999</v>
      </c>
      <c r="G24" s="204"/>
      <c r="H24" s="204">
        <v>66877</v>
      </c>
      <c r="I24" s="204"/>
      <c r="J24" s="204">
        <v>73028</v>
      </c>
    </row>
    <row r="25" spans="1:11" s="66" customFormat="1" ht="21.75" customHeight="1">
      <c r="A25" s="57" t="s">
        <v>69</v>
      </c>
      <c r="B25" s="276"/>
      <c r="C25" s="61"/>
      <c r="D25" s="204">
        <v>15332</v>
      </c>
      <c r="E25" s="67"/>
      <c r="F25" s="204">
        <v>16730</v>
      </c>
      <c r="G25" s="204"/>
      <c r="H25" s="204">
        <v>15227</v>
      </c>
      <c r="I25" s="204"/>
      <c r="J25" s="204">
        <v>16636</v>
      </c>
    </row>
    <row r="26" spans="1:11" s="66" customFormat="1" ht="21.75" customHeight="1">
      <c r="A26" s="57" t="s">
        <v>70</v>
      </c>
      <c r="B26" s="276"/>
      <c r="C26" s="61"/>
      <c r="D26" s="204">
        <v>17397</v>
      </c>
      <c r="E26" s="67"/>
      <c r="F26" s="204">
        <v>21492</v>
      </c>
      <c r="G26" s="204"/>
      <c r="H26" s="204">
        <v>19138</v>
      </c>
      <c r="I26" s="204"/>
      <c r="J26" s="204">
        <v>13468</v>
      </c>
    </row>
    <row r="27" spans="1:11" s="66" customFormat="1" ht="21.75" customHeight="1">
      <c r="A27" s="57" t="s">
        <v>71</v>
      </c>
      <c r="B27" s="276"/>
      <c r="C27" s="61"/>
      <c r="D27" s="204">
        <v>81671</v>
      </c>
      <c r="E27" s="67"/>
      <c r="F27" s="204">
        <v>82528</v>
      </c>
      <c r="G27" s="204"/>
      <c r="H27" s="204">
        <v>79310</v>
      </c>
      <c r="I27" s="204"/>
      <c r="J27" s="204">
        <v>79122</v>
      </c>
      <c r="K27" s="70"/>
    </row>
    <row r="28" spans="1:11" s="66" customFormat="1" ht="21.75" customHeight="1">
      <c r="A28" s="57" t="s">
        <v>72</v>
      </c>
      <c r="B28" s="74"/>
      <c r="C28" s="61"/>
      <c r="D28" s="204">
        <v>2852</v>
      </c>
      <c r="E28" s="67"/>
      <c r="F28" s="204">
        <v>2978</v>
      </c>
      <c r="G28" s="204"/>
      <c r="H28" s="204">
        <v>2822</v>
      </c>
      <c r="I28" s="204"/>
      <c r="J28" s="204">
        <v>2950</v>
      </c>
    </row>
    <row r="29" spans="1:11" s="66" customFormat="1" ht="21.75" customHeight="1">
      <c r="A29" s="71" t="s">
        <v>73</v>
      </c>
      <c r="B29" s="276"/>
      <c r="C29" s="61"/>
      <c r="D29" s="206">
        <f>SUM(D20:D28)</f>
        <v>987390</v>
      </c>
      <c r="E29" s="72"/>
      <c r="F29" s="206">
        <f>SUM(F20:F28)</f>
        <v>1078703</v>
      </c>
      <c r="G29" s="207"/>
      <c r="H29" s="206">
        <f>SUM(H20:H28)</f>
        <v>917898</v>
      </c>
      <c r="I29" s="207"/>
      <c r="J29" s="206">
        <f>SUM(J20:J28)</f>
        <v>963444</v>
      </c>
    </row>
    <row r="30" spans="1:11" s="66" customFormat="1" ht="21.75" customHeight="1">
      <c r="A30" s="71"/>
      <c r="B30" s="276"/>
      <c r="C30" s="61"/>
      <c r="D30" s="210"/>
      <c r="E30" s="72"/>
      <c r="F30" s="210"/>
      <c r="G30" s="207"/>
      <c r="H30" s="210"/>
      <c r="I30" s="207"/>
      <c r="J30" s="210"/>
    </row>
    <row r="31" spans="1:11" s="66" customFormat="1" ht="21.75" customHeight="1" thickBot="1">
      <c r="A31" s="71" t="s">
        <v>74</v>
      </c>
      <c r="B31" s="276"/>
      <c r="C31" s="61"/>
      <c r="D31" s="211">
        <f>SUM(D17+D29)</f>
        <v>3264251</v>
      </c>
      <c r="E31" s="72"/>
      <c r="F31" s="211">
        <f>SUM(F17+F29)</f>
        <v>3136170</v>
      </c>
      <c r="G31" s="207"/>
      <c r="H31" s="211">
        <f>SUM(H17+H29)</f>
        <v>2658011</v>
      </c>
      <c r="I31" s="207"/>
      <c r="J31" s="211">
        <f>SUM(J17+J29)</f>
        <v>2590475</v>
      </c>
    </row>
    <row r="32" spans="1:11" ht="21.75" customHeight="1" thickTop="1">
      <c r="A32" s="71"/>
      <c r="C32" s="61"/>
      <c r="D32" s="154"/>
      <c r="E32" s="76"/>
      <c r="F32" s="75"/>
      <c r="G32" s="76"/>
      <c r="H32" s="75"/>
      <c r="I32" s="76"/>
      <c r="J32" s="75"/>
      <c r="K32" s="77"/>
    </row>
    <row r="33" spans="1:13" ht="24" customHeight="1">
      <c r="A33" s="54" t="s">
        <v>0</v>
      </c>
      <c r="C33" s="55"/>
      <c r="E33" s="77"/>
      <c r="F33" s="77"/>
      <c r="G33" s="77"/>
      <c r="H33" s="77"/>
      <c r="I33" s="77"/>
      <c r="J33" s="77"/>
    </row>
    <row r="34" spans="1:13" ht="24" customHeight="1">
      <c r="A34" s="54" t="s">
        <v>48</v>
      </c>
      <c r="C34" s="55"/>
    </row>
    <row r="35" spans="1:13" ht="21.75" customHeight="1">
      <c r="A35" s="54"/>
      <c r="C35" s="55"/>
    </row>
    <row r="36" spans="1:13" ht="22.5" customHeight="1">
      <c r="B36" s="58"/>
      <c r="C36" s="59"/>
      <c r="D36" s="281" t="s">
        <v>49</v>
      </c>
      <c r="E36" s="281"/>
      <c r="F36" s="281"/>
      <c r="G36" s="277"/>
      <c r="H36" s="281" t="s">
        <v>41</v>
      </c>
      <c r="I36" s="281"/>
      <c r="J36" s="281"/>
    </row>
    <row r="37" spans="1:13">
      <c r="C37" s="59"/>
      <c r="D37" s="150" t="str">
        <f>+D5</f>
        <v>30 มิถุนายน</v>
      </c>
      <c r="E37" s="61"/>
      <c r="F37" s="61" t="s">
        <v>52</v>
      </c>
      <c r="G37" s="61"/>
      <c r="H37" s="60" t="s">
        <v>51</v>
      </c>
      <c r="I37" s="61"/>
      <c r="J37" s="61" t="s">
        <v>52</v>
      </c>
    </row>
    <row r="38" spans="1:13" ht="23.25">
      <c r="A38" s="54" t="s">
        <v>75</v>
      </c>
      <c r="B38" s="58" t="s">
        <v>16</v>
      </c>
      <c r="C38" s="59"/>
      <c r="D38" s="202">
        <v>2560</v>
      </c>
      <c r="E38" s="61"/>
      <c r="F38" s="61">
        <v>2559</v>
      </c>
      <c r="G38" s="61"/>
      <c r="H38" s="61">
        <v>2560</v>
      </c>
      <c r="I38" s="61"/>
      <c r="J38" s="61">
        <v>2559</v>
      </c>
    </row>
    <row r="39" spans="1:13" ht="23.25">
      <c r="A39" s="54"/>
      <c r="B39" s="58"/>
      <c r="C39" s="59"/>
      <c r="D39" s="151" t="s">
        <v>53</v>
      </c>
      <c r="E39" s="61"/>
      <c r="F39" s="62"/>
      <c r="G39" s="61"/>
      <c r="H39" s="62" t="s">
        <v>53</v>
      </c>
      <c r="I39" s="61"/>
      <c r="J39" s="62"/>
    </row>
    <row r="40" spans="1:13" ht="21.75" customHeight="1">
      <c r="A40" s="54"/>
      <c r="B40" s="58"/>
      <c r="C40" s="59"/>
      <c r="D40" s="280" t="str">
        <f>+D8</f>
        <v>(พันบาท)</v>
      </c>
      <c r="E40" s="280"/>
      <c r="F40" s="280"/>
      <c r="G40" s="280"/>
      <c r="H40" s="280"/>
      <c r="I40" s="280"/>
      <c r="J40" s="280"/>
    </row>
    <row r="41" spans="1:13" s="66" customFormat="1">
      <c r="A41" s="63" t="s">
        <v>76</v>
      </c>
      <c r="B41" s="276"/>
      <c r="C41" s="61"/>
      <c r="D41" s="150"/>
      <c r="E41" s="61"/>
      <c r="F41" s="61"/>
      <c r="G41" s="61"/>
      <c r="H41" s="61"/>
      <c r="I41" s="61"/>
      <c r="J41" s="61"/>
    </row>
    <row r="42" spans="1:13" s="66" customFormat="1">
      <c r="A42" s="68" t="s">
        <v>77</v>
      </c>
      <c r="B42" s="276"/>
      <c r="C42" s="61"/>
      <c r="D42" s="150"/>
      <c r="E42" s="61"/>
      <c r="F42" s="78"/>
      <c r="G42" s="61"/>
      <c r="H42" s="61"/>
      <c r="I42" s="61"/>
      <c r="J42" s="61"/>
    </row>
    <row r="43" spans="1:13" s="66" customFormat="1">
      <c r="A43" s="68" t="s">
        <v>78</v>
      </c>
      <c r="B43" s="276"/>
      <c r="C43" s="61"/>
      <c r="D43" s="204">
        <v>188850</v>
      </c>
      <c r="E43" s="204"/>
      <c r="F43" s="204">
        <v>95737</v>
      </c>
      <c r="G43" s="204"/>
      <c r="H43" s="204">
        <v>90403</v>
      </c>
      <c r="I43" s="204"/>
      <c r="J43" s="204">
        <v>25521</v>
      </c>
      <c r="M43" s="195"/>
    </row>
    <row r="44" spans="1:13" s="66" customFormat="1">
      <c r="A44" s="68" t="s">
        <v>79</v>
      </c>
      <c r="B44" s="276" t="s">
        <v>184</v>
      </c>
      <c r="C44" s="61"/>
      <c r="D44" s="204">
        <v>889903</v>
      </c>
      <c r="E44" s="212"/>
      <c r="F44" s="204">
        <v>945093</v>
      </c>
      <c r="G44" s="212"/>
      <c r="H44" s="204">
        <v>765748</v>
      </c>
      <c r="I44" s="212"/>
      <c r="J44" s="204">
        <v>839763</v>
      </c>
      <c r="M44" s="195"/>
    </row>
    <row r="45" spans="1:13" s="66" customFormat="1">
      <c r="A45" s="68" t="s">
        <v>80</v>
      </c>
      <c r="B45" s="276"/>
      <c r="C45" s="61"/>
      <c r="D45" s="204">
        <v>120788</v>
      </c>
      <c r="E45" s="212"/>
      <c r="F45" s="204">
        <v>17909</v>
      </c>
      <c r="G45" s="212"/>
      <c r="H45" s="204">
        <v>120788</v>
      </c>
      <c r="I45" s="212"/>
      <c r="J45" s="204">
        <v>17909</v>
      </c>
    </row>
    <row r="46" spans="1:13" s="66" customFormat="1" ht="21.75" customHeight="1">
      <c r="A46" s="68" t="s">
        <v>214</v>
      </c>
      <c r="B46" s="276"/>
      <c r="C46" s="61"/>
      <c r="D46" s="212"/>
      <c r="E46" s="212"/>
      <c r="F46" s="212"/>
      <c r="G46" s="212"/>
      <c r="H46" s="212"/>
      <c r="I46" s="212"/>
      <c r="J46" s="212"/>
    </row>
    <row r="47" spans="1:13" s="66" customFormat="1" ht="21.75" customHeight="1">
      <c r="A47" s="68" t="s">
        <v>82</v>
      </c>
      <c r="B47" s="276"/>
      <c r="C47" s="61"/>
      <c r="D47" s="204">
        <v>24658</v>
      </c>
      <c r="E47" s="204"/>
      <c r="F47" s="204">
        <v>24278</v>
      </c>
      <c r="G47" s="204"/>
      <c r="H47" s="204">
        <v>24658</v>
      </c>
      <c r="I47" s="204"/>
      <c r="J47" s="204">
        <v>24278</v>
      </c>
    </row>
    <row r="48" spans="1:13" s="66" customFormat="1" ht="21.75" customHeight="1">
      <c r="A48" s="68" t="s">
        <v>81</v>
      </c>
      <c r="C48" s="61"/>
      <c r="D48" s="204"/>
      <c r="E48" s="204"/>
      <c r="F48" s="204"/>
      <c r="G48" s="204"/>
      <c r="H48" s="204"/>
      <c r="I48" s="204"/>
      <c r="J48" s="204"/>
    </row>
    <row r="49" spans="1:14" s="66" customFormat="1" ht="21.75" customHeight="1">
      <c r="A49" s="68" t="s">
        <v>82</v>
      </c>
      <c r="B49" s="276"/>
      <c r="C49" s="61"/>
      <c r="D49" s="204">
        <v>90009</v>
      </c>
      <c r="E49" s="204"/>
      <c r="F49" s="204">
        <v>90557</v>
      </c>
      <c r="G49" s="204"/>
      <c r="H49" s="204">
        <v>51111</v>
      </c>
      <c r="I49" s="204"/>
      <c r="J49" s="204">
        <v>46364</v>
      </c>
      <c r="L49" s="265"/>
    </row>
    <row r="50" spans="1:14" s="66" customFormat="1" ht="21.75" customHeight="1">
      <c r="A50" s="68" t="s">
        <v>83</v>
      </c>
      <c r="B50" s="276"/>
      <c r="C50" s="61"/>
      <c r="D50" s="204">
        <v>3341</v>
      </c>
      <c r="E50" s="204"/>
      <c r="F50" s="209">
        <v>3241</v>
      </c>
      <c r="G50" s="209"/>
      <c r="H50" s="209">
        <v>1135</v>
      </c>
      <c r="I50" s="209"/>
      <c r="J50" s="209">
        <v>1035</v>
      </c>
      <c r="M50" s="265"/>
    </row>
    <row r="51" spans="1:14" s="66" customFormat="1" ht="21.75" customHeight="1">
      <c r="A51" s="57" t="s">
        <v>84</v>
      </c>
      <c r="B51" s="276"/>
      <c r="C51" s="61"/>
      <c r="D51" s="204">
        <v>3325</v>
      </c>
      <c r="E51" s="204"/>
      <c r="F51" s="209">
        <v>378</v>
      </c>
      <c r="G51" s="209"/>
      <c r="H51" s="208" t="s">
        <v>26</v>
      </c>
      <c r="I51" s="209"/>
      <c r="J51" s="208" t="s">
        <v>26</v>
      </c>
      <c r="M51" s="265"/>
    </row>
    <row r="52" spans="1:14" s="66" customFormat="1" ht="21.75" customHeight="1">
      <c r="A52" s="57" t="s">
        <v>85</v>
      </c>
      <c r="B52" s="276"/>
      <c r="C52" s="61"/>
      <c r="D52" s="204">
        <v>74187</v>
      </c>
      <c r="E52" s="204"/>
      <c r="F52" s="209">
        <v>36150</v>
      </c>
      <c r="G52" s="209"/>
      <c r="H52" s="209">
        <v>45861</v>
      </c>
      <c r="I52" s="209"/>
      <c r="J52" s="209">
        <v>33220</v>
      </c>
    </row>
    <row r="53" spans="1:14" s="66" customFormat="1" ht="21.75" customHeight="1">
      <c r="A53" s="71" t="s">
        <v>86</v>
      </c>
      <c r="B53" s="276"/>
      <c r="C53" s="61"/>
      <c r="D53" s="206">
        <f>SUM(D43:D52)</f>
        <v>1395061</v>
      </c>
      <c r="E53" s="207"/>
      <c r="F53" s="206">
        <f>SUM(F43:F52)</f>
        <v>1213343</v>
      </c>
      <c r="G53" s="207"/>
      <c r="H53" s="206">
        <f>SUM(H43:H52)</f>
        <v>1099704</v>
      </c>
      <c r="I53" s="207"/>
      <c r="J53" s="206">
        <f>SUM(J43:J52)</f>
        <v>988090</v>
      </c>
    </row>
    <row r="54" spans="1:14" s="66" customFormat="1" ht="21.75" customHeight="1">
      <c r="A54" s="57"/>
      <c r="B54" s="276"/>
      <c r="C54" s="61"/>
      <c r="D54" s="204"/>
      <c r="E54" s="204"/>
      <c r="F54" s="204"/>
      <c r="G54" s="204"/>
      <c r="H54" s="204"/>
      <c r="I54" s="204"/>
      <c r="J54" s="204"/>
      <c r="K54" s="70"/>
    </row>
    <row r="55" spans="1:14" s="66" customFormat="1" ht="21.75" customHeight="1">
      <c r="A55" s="63" t="s">
        <v>87</v>
      </c>
      <c r="B55" s="276"/>
      <c r="C55" s="61"/>
      <c r="D55" s="204"/>
      <c r="E55" s="204"/>
      <c r="F55" s="204"/>
      <c r="G55" s="204"/>
      <c r="H55" s="204"/>
      <c r="I55" s="204"/>
      <c r="J55" s="204"/>
    </row>
    <row r="56" spans="1:14" s="66" customFormat="1" ht="21.75" customHeight="1">
      <c r="A56" s="81" t="s">
        <v>215</v>
      </c>
      <c r="B56" s="276"/>
      <c r="C56" s="61"/>
      <c r="D56" s="204">
        <v>42060</v>
      </c>
      <c r="E56" s="204"/>
      <c r="F56" s="204">
        <v>57176</v>
      </c>
      <c r="G56" s="204"/>
      <c r="H56" s="204">
        <v>42060</v>
      </c>
      <c r="I56" s="204"/>
      <c r="J56" s="204">
        <v>57176</v>
      </c>
      <c r="K56" s="265"/>
      <c r="L56" s="265"/>
      <c r="M56" s="195"/>
      <c r="N56" s="265"/>
    </row>
    <row r="57" spans="1:14" s="66" customFormat="1" ht="21.75" customHeight="1">
      <c r="A57" s="57" t="s">
        <v>88</v>
      </c>
      <c r="B57" s="276"/>
      <c r="C57" s="61"/>
      <c r="D57" s="204">
        <v>73497</v>
      </c>
      <c r="E57" s="204"/>
      <c r="F57" s="204">
        <v>98324</v>
      </c>
      <c r="G57" s="204"/>
      <c r="H57" s="204">
        <v>47669</v>
      </c>
      <c r="I57" s="204"/>
      <c r="J57" s="204">
        <v>72327</v>
      </c>
    </row>
    <row r="58" spans="1:14" s="66" customFormat="1" ht="21.75" customHeight="1">
      <c r="A58" s="68" t="s">
        <v>89</v>
      </c>
      <c r="B58" s="276"/>
      <c r="C58" s="61"/>
      <c r="D58" s="204"/>
      <c r="E58" s="204"/>
      <c r="F58" s="204"/>
      <c r="G58" s="204"/>
      <c r="H58" s="204"/>
      <c r="I58" s="204"/>
      <c r="J58" s="204"/>
      <c r="M58" s="265"/>
    </row>
    <row r="59" spans="1:14" s="66" customFormat="1" ht="21.75" customHeight="1">
      <c r="A59" s="68" t="s">
        <v>90</v>
      </c>
      <c r="B59" s="276"/>
      <c r="C59" s="61"/>
      <c r="D59" s="204">
        <v>138685</v>
      </c>
      <c r="E59" s="204"/>
      <c r="F59" s="204">
        <v>133985</v>
      </c>
      <c r="G59" s="204"/>
      <c r="H59" s="204">
        <v>123736</v>
      </c>
      <c r="I59" s="204"/>
      <c r="J59" s="204">
        <v>118015</v>
      </c>
      <c r="K59" s="70"/>
      <c r="M59" s="265"/>
    </row>
    <row r="60" spans="1:14" s="66" customFormat="1" ht="21.75" customHeight="1">
      <c r="A60" s="57" t="s">
        <v>91</v>
      </c>
      <c r="B60" s="276">
        <v>3</v>
      </c>
      <c r="C60" s="61"/>
      <c r="D60" s="213" t="s">
        <v>26</v>
      </c>
      <c r="E60" s="204"/>
      <c r="F60" s="204">
        <v>5000</v>
      </c>
      <c r="G60" s="204"/>
      <c r="H60" s="204">
        <v>5000</v>
      </c>
      <c r="I60" s="204"/>
      <c r="J60" s="204">
        <v>10000</v>
      </c>
    </row>
    <row r="61" spans="1:14" s="66" customFormat="1" ht="21.75" customHeight="1">
      <c r="A61" s="71" t="s">
        <v>92</v>
      </c>
      <c r="B61" s="276"/>
      <c r="C61" s="61"/>
      <c r="D61" s="206">
        <f>SUM(D56:D60)</f>
        <v>254242</v>
      </c>
      <c r="E61" s="207"/>
      <c r="F61" s="206">
        <f>+F56+F57+F59+F60</f>
        <v>294485</v>
      </c>
      <c r="G61" s="207"/>
      <c r="H61" s="206">
        <f>SUM(H56:H60)</f>
        <v>218465</v>
      </c>
      <c r="I61" s="207"/>
      <c r="J61" s="206">
        <f>+J56+J57+J59+J60</f>
        <v>257518</v>
      </c>
    </row>
    <row r="62" spans="1:14" s="66" customFormat="1" ht="21.75" customHeight="1">
      <c r="A62" s="71"/>
      <c r="B62" s="276"/>
      <c r="C62" s="61"/>
      <c r="D62" s="210"/>
      <c r="E62" s="207"/>
      <c r="F62" s="210"/>
      <c r="G62" s="207"/>
      <c r="H62" s="210"/>
      <c r="I62" s="207"/>
      <c r="J62" s="210"/>
    </row>
    <row r="63" spans="1:14" s="66" customFormat="1" ht="21.75" customHeight="1">
      <c r="A63" s="71" t="s">
        <v>93</v>
      </c>
      <c r="B63" s="276"/>
      <c r="C63" s="61"/>
      <c r="D63" s="214">
        <f>SUM(D53+D61)</f>
        <v>1649303</v>
      </c>
      <c r="E63" s="207"/>
      <c r="F63" s="214">
        <f>SUM(F53+F61)</f>
        <v>1507828</v>
      </c>
      <c r="G63" s="207"/>
      <c r="H63" s="214">
        <f>SUM(H53+H61)</f>
        <v>1318169</v>
      </c>
      <c r="I63" s="207"/>
      <c r="J63" s="214">
        <f>SUM(J53+J61)</f>
        <v>1245608</v>
      </c>
    </row>
    <row r="64" spans="1:14" s="66" customFormat="1" ht="21.75" hidden="1" customHeight="1">
      <c r="A64" s="82"/>
      <c r="B64" s="58"/>
      <c r="C64" s="59"/>
      <c r="D64" s="155"/>
      <c r="E64" s="83"/>
      <c r="F64" s="84"/>
      <c r="G64" s="83"/>
      <c r="H64" s="83"/>
      <c r="I64" s="83"/>
      <c r="J64" s="84"/>
    </row>
    <row r="65" spans="1:11" s="66" customFormat="1" ht="21.75" customHeight="1">
      <c r="A65" s="82"/>
      <c r="B65" s="58"/>
      <c r="C65" s="59"/>
      <c r="D65" s="155"/>
      <c r="E65" s="83"/>
      <c r="F65" s="83"/>
      <c r="G65" s="83"/>
      <c r="H65" s="83"/>
      <c r="I65" s="83"/>
      <c r="J65" s="85"/>
    </row>
    <row r="66" spans="1:11" ht="21.75" customHeight="1">
      <c r="A66" s="86"/>
      <c r="C66" s="55"/>
      <c r="F66" s="88"/>
      <c r="H66" s="88"/>
      <c r="J66" s="77"/>
    </row>
    <row r="67" spans="1:11" ht="24" customHeight="1">
      <c r="A67" s="54" t="s">
        <v>0</v>
      </c>
      <c r="C67" s="55"/>
    </row>
    <row r="68" spans="1:11" ht="24" customHeight="1">
      <c r="A68" s="54" t="s">
        <v>48</v>
      </c>
      <c r="C68" s="55"/>
    </row>
    <row r="69" spans="1:11" ht="21.75" customHeight="1">
      <c r="A69" s="54"/>
      <c r="C69" s="55"/>
    </row>
    <row r="70" spans="1:11">
      <c r="B70" s="58"/>
      <c r="C70" s="59"/>
      <c r="D70" s="281" t="s">
        <v>49</v>
      </c>
      <c r="E70" s="281"/>
      <c r="F70" s="281"/>
      <c r="G70" s="277"/>
      <c r="H70" s="281" t="s">
        <v>41</v>
      </c>
      <c r="I70" s="281"/>
      <c r="J70" s="281"/>
    </row>
    <row r="71" spans="1:11">
      <c r="A71" s="56"/>
      <c r="B71" s="58"/>
      <c r="C71" s="59"/>
      <c r="D71" s="150" t="str">
        <f>+D5</f>
        <v>30 มิถุนายน</v>
      </c>
      <c r="E71" s="61"/>
      <c r="F71" s="61" t="s">
        <v>52</v>
      </c>
      <c r="G71" s="61"/>
      <c r="H71" s="60" t="s">
        <v>51</v>
      </c>
      <c r="I71" s="61"/>
      <c r="J71" s="61" t="s">
        <v>52</v>
      </c>
    </row>
    <row r="72" spans="1:11" ht="21.75" customHeight="1">
      <c r="A72" s="54" t="s">
        <v>75</v>
      </c>
      <c r="B72" s="58"/>
      <c r="C72" s="59"/>
      <c r="D72" s="202">
        <v>2560</v>
      </c>
      <c r="E72" s="61"/>
      <c r="F72" s="61">
        <v>2559</v>
      </c>
      <c r="G72" s="61"/>
      <c r="H72" s="61">
        <v>2560</v>
      </c>
      <c r="I72" s="61"/>
      <c r="J72" s="61">
        <v>2559</v>
      </c>
    </row>
    <row r="73" spans="1:11" ht="23.25">
      <c r="A73" s="54"/>
      <c r="B73" s="58"/>
      <c r="C73" s="59"/>
      <c r="D73" s="151" t="s">
        <v>53</v>
      </c>
      <c r="E73" s="61"/>
      <c r="F73" s="62"/>
      <c r="G73" s="61"/>
      <c r="H73" s="62" t="s">
        <v>53</v>
      </c>
      <c r="I73" s="61"/>
      <c r="J73" s="62"/>
    </row>
    <row r="74" spans="1:11" ht="21.75" customHeight="1">
      <c r="B74" s="58"/>
      <c r="C74" s="59"/>
      <c r="D74" s="280" t="str">
        <f>+D8</f>
        <v>(พันบาท)</v>
      </c>
      <c r="E74" s="280"/>
      <c r="F74" s="280"/>
      <c r="G74" s="280"/>
      <c r="H74" s="280"/>
      <c r="I74" s="280"/>
      <c r="J74" s="280"/>
    </row>
    <row r="75" spans="1:11" ht="21.75" customHeight="1">
      <c r="A75" s="63" t="s">
        <v>94</v>
      </c>
      <c r="C75" s="61"/>
      <c r="D75" s="153"/>
      <c r="E75" s="89"/>
      <c r="F75" s="89"/>
      <c r="G75" s="89"/>
      <c r="H75" s="89"/>
      <c r="I75" s="89"/>
      <c r="J75" s="89"/>
    </row>
    <row r="76" spans="1:11" ht="21.75" customHeight="1">
      <c r="A76" s="57" t="s">
        <v>5</v>
      </c>
      <c r="C76" s="61"/>
      <c r="D76" s="153"/>
      <c r="E76" s="89"/>
      <c r="F76" s="89"/>
      <c r="G76" s="89"/>
      <c r="H76" s="89"/>
      <c r="I76" s="89"/>
      <c r="J76" s="89"/>
      <c r="K76" s="90"/>
    </row>
    <row r="77" spans="1:11" ht="21.75" customHeight="1" thickBot="1">
      <c r="A77" s="57" t="s">
        <v>95</v>
      </c>
      <c r="C77" s="61"/>
      <c r="D77" s="215">
        <v>360000</v>
      </c>
      <c r="E77" s="204"/>
      <c r="F77" s="215">
        <v>360000</v>
      </c>
      <c r="G77" s="204"/>
      <c r="H77" s="215">
        <v>360000</v>
      </c>
      <c r="I77" s="204"/>
      <c r="J77" s="215">
        <v>360000</v>
      </c>
      <c r="K77" s="90"/>
    </row>
    <row r="78" spans="1:11" ht="21.75" customHeight="1" thickTop="1">
      <c r="A78" s="57" t="s">
        <v>96</v>
      </c>
      <c r="C78" s="61"/>
      <c r="D78" s="204">
        <f>+D77</f>
        <v>360000</v>
      </c>
      <c r="E78" s="204"/>
      <c r="F78" s="204">
        <v>360000</v>
      </c>
      <c r="G78" s="204"/>
      <c r="H78" s="204">
        <v>360000</v>
      </c>
      <c r="I78" s="204"/>
      <c r="J78" s="204">
        <v>360000</v>
      </c>
      <c r="K78" s="90"/>
    </row>
    <row r="79" spans="1:11" ht="21.75" customHeight="1">
      <c r="A79" s="68" t="s">
        <v>97</v>
      </c>
      <c r="C79" s="61"/>
      <c r="D79" s="204"/>
      <c r="E79" s="204"/>
      <c r="F79" s="204"/>
      <c r="G79" s="204"/>
      <c r="H79" s="204"/>
      <c r="I79" s="204"/>
      <c r="J79" s="204"/>
      <c r="K79" s="90"/>
    </row>
    <row r="80" spans="1:11" ht="21.75" customHeight="1">
      <c r="A80" s="68" t="s">
        <v>201</v>
      </c>
      <c r="C80" s="61"/>
      <c r="D80" s="204">
        <v>234222</v>
      </c>
      <c r="E80" s="204"/>
      <c r="F80" s="204">
        <v>234222</v>
      </c>
      <c r="G80" s="204"/>
      <c r="H80" s="204">
        <v>234222</v>
      </c>
      <c r="I80" s="204"/>
      <c r="J80" s="204">
        <v>234222</v>
      </c>
      <c r="K80" s="90"/>
    </row>
    <row r="81" spans="1:14" ht="21.75" customHeight="1">
      <c r="A81" s="68" t="s">
        <v>98</v>
      </c>
      <c r="C81" s="61"/>
      <c r="D81" s="204"/>
      <c r="E81" s="204"/>
      <c r="F81" s="204"/>
      <c r="G81" s="204"/>
      <c r="H81" s="204"/>
      <c r="I81" s="204"/>
      <c r="J81" s="204"/>
      <c r="K81" s="90"/>
    </row>
    <row r="82" spans="1:14" ht="21.75" customHeight="1">
      <c r="A82" s="57" t="s">
        <v>99</v>
      </c>
      <c r="C82" s="61"/>
      <c r="D82" s="204"/>
      <c r="E82" s="204"/>
      <c r="F82" s="204"/>
      <c r="G82" s="204"/>
      <c r="H82" s="204"/>
      <c r="I82" s="204"/>
      <c r="J82" s="204"/>
      <c r="K82" s="90"/>
    </row>
    <row r="83" spans="1:14" ht="21.75" customHeight="1">
      <c r="A83" s="68" t="s">
        <v>100</v>
      </c>
      <c r="C83" s="61"/>
      <c r="D83" s="204">
        <v>47900</v>
      </c>
      <c r="E83" s="204"/>
      <c r="F83" s="204">
        <v>47900</v>
      </c>
      <c r="G83" s="204"/>
      <c r="H83" s="204">
        <v>47900</v>
      </c>
      <c r="I83" s="204"/>
      <c r="J83" s="204">
        <v>47900</v>
      </c>
    </row>
    <row r="84" spans="1:14" ht="21.75" customHeight="1">
      <c r="A84" s="68" t="s">
        <v>101</v>
      </c>
      <c r="C84" s="61"/>
      <c r="D84" s="209">
        <v>968168</v>
      </c>
      <c r="E84" s="209"/>
      <c r="F84" s="209">
        <v>981042</v>
      </c>
      <c r="G84" s="204"/>
      <c r="H84" s="209">
        <v>697720</v>
      </c>
      <c r="I84" s="204"/>
      <c r="J84" s="209">
        <v>702744</v>
      </c>
    </row>
    <row r="85" spans="1:14" ht="21.75" customHeight="1">
      <c r="A85" s="68" t="s">
        <v>210</v>
      </c>
      <c r="C85" s="61"/>
      <c r="D85" s="275">
        <v>-1</v>
      </c>
      <c r="E85" s="209"/>
      <c r="F85" s="208" t="s">
        <v>26</v>
      </c>
      <c r="G85" s="204"/>
      <c r="H85" s="208" t="s">
        <v>26</v>
      </c>
      <c r="I85" s="204"/>
      <c r="J85" s="209">
        <v>1</v>
      </c>
    </row>
    <row r="86" spans="1:14" ht="21.75" customHeight="1">
      <c r="A86" s="71" t="s">
        <v>102</v>
      </c>
      <c r="C86" s="61"/>
      <c r="D86" s="216">
        <f>SUM(D78:D85)</f>
        <v>1610289</v>
      </c>
      <c r="E86" s="210"/>
      <c r="F86" s="216">
        <f>SUM(F78:F85)</f>
        <v>1623164</v>
      </c>
      <c r="G86" s="210"/>
      <c r="H86" s="216">
        <f>SUM(H78:H85)</f>
        <v>1339842</v>
      </c>
      <c r="I86" s="210"/>
      <c r="J86" s="216">
        <f>SUM(J78:J85)</f>
        <v>1344867</v>
      </c>
    </row>
    <row r="87" spans="1:14" ht="21.75" customHeight="1">
      <c r="A87" s="68" t="s">
        <v>103</v>
      </c>
      <c r="C87" s="61"/>
      <c r="D87" s="217">
        <v>4659</v>
      </c>
      <c r="E87" s="204"/>
      <c r="F87" s="217">
        <v>5178</v>
      </c>
      <c r="G87" s="204"/>
      <c r="H87" s="213" t="s">
        <v>26</v>
      </c>
      <c r="I87" s="204"/>
      <c r="J87" s="213" t="s">
        <v>26</v>
      </c>
    </row>
    <row r="88" spans="1:14" ht="21.75" customHeight="1">
      <c r="A88" s="71" t="s">
        <v>104</v>
      </c>
      <c r="C88" s="61"/>
      <c r="D88" s="214">
        <f>SUM(D86:D87)</f>
        <v>1614948</v>
      </c>
      <c r="E88" s="207"/>
      <c r="F88" s="214">
        <f>SUM(F86:F87)</f>
        <v>1628342</v>
      </c>
      <c r="G88" s="207"/>
      <c r="H88" s="214">
        <f>SUM(H86:H87)</f>
        <v>1339842</v>
      </c>
      <c r="I88" s="207"/>
      <c r="J88" s="214">
        <f>SUM(J86:J87)</f>
        <v>1344867</v>
      </c>
    </row>
    <row r="89" spans="1:14" ht="21.75" customHeight="1">
      <c r="A89" s="71"/>
      <c r="C89" s="61"/>
      <c r="D89" s="210"/>
      <c r="E89" s="207"/>
      <c r="F89" s="210"/>
      <c r="G89" s="207"/>
      <c r="H89" s="210"/>
      <c r="I89" s="207"/>
      <c r="J89" s="210"/>
    </row>
    <row r="90" spans="1:14" ht="21.75" customHeight="1" thickBot="1">
      <c r="A90" s="71" t="s">
        <v>105</v>
      </c>
      <c r="C90" s="61"/>
      <c r="D90" s="211">
        <f>D63+D88</f>
        <v>3264251</v>
      </c>
      <c r="E90" s="207"/>
      <c r="F90" s="211">
        <f>F63+F88</f>
        <v>3136170</v>
      </c>
      <c r="G90" s="207"/>
      <c r="H90" s="211">
        <f>H63+H88</f>
        <v>2658011</v>
      </c>
      <c r="I90" s="207"/>
      <c r="J90" s="211">
        <f>J63+J88</f>
        <v>2590475</v>
      </c>
      <c r="K90" s="27">
        <f>D31-D90</f>
        <v>0</v>
      </c>
      <c r="L90" s="278">
        <f>F31-F90</f>
        <v>0</v>
      </c>
      <c r="M90" s="91">
        <f>H31-H90</f>
        <v>0</v>
      </c>
      <c r="N90" s="278">
        <f>J31-J90</f>
        <v>0</v>
      </c>
    </row>
    <row r="91" spans="1:14" ht="21.75" customHeight="1" thickTop="1">
      <c r="A91" s="92"/>
      <c r="B91" s="58"/>
      <c r="C91" s="59"/>
      <c r="D91" s="93"/>
      <c r="E91" s="83"/>
      <c r="F91" s="93"/>
      <c r="G91" s="93"/>
      <c r="H91" s="93"/>
      <c r="I91" s="93"/>
      <c r="J91" s="93"/>
    </row>
    <row r="92" spans="1:14" ht="21.75" customHeight="1">
      <c r="A92" s="71"/>
      <c r="C92" s="61"/>
      <c r="D92" s="154"/>
      <c r="E92" s="76"/>
      <c r="F92" s="75"/>
      <c r="G92" s="76"/>
      <c r="H92" s="94"/>
      <c r="I92" s="76"/>
      <c r="J92" s="75"/>
    </row>
    <row r="93" spans="1:14" ht="24.75" customHeight="1">
      <c r="A93" s="54" t="s">
        <v>0</v>
      </c>
      <c r="C93" s="55"/>
      <c r="E93" s="77"/>
      <c r="F93" s="77"/>
      <c r="G93" s="77"/>
      <c r="H93" s="87"/>
      <c r="I93" s="77"/>
      <c r="J93" s="77"/>
    </row>
    <row r="94" spans="1:14" ht="24.75" customHeight="1">
      <c r="A94" s="54" t="s">
        <v>106</v>
      </c>
      <c r="C94" s="55"/>
      <c r="F94" s="77"/>
      <c r="H94" s="77"/>
      <c r="J94" s="77"/>
    </row>
    <row r="95" spans="1:14" ht="24.75" customHeight="1">
      <c r="A95" s="95"/>
      <c r="B95" s="95"/>
      <c r="C95" s="95"/>
      <c r="D95" s="152"/>
      <c r="E95" s="64"/>
      <c r="F95" s="64"/>
    </row>
    <row r="96" spans="1:14" ht="21.75" customHeight="1">
      <c r="B96" s="58"/>
      <c r="C96" s="59"/>
      <c r="D96" s="281" t="s">
        <v>49</v>
      </c>
      <c r="E96" s="281"/>
      <c r="F96" s="281"/>
      <c r="G96" s="277"/>
      <c r="H96" s="281" t="s">
        <v>41</v>
      </c>
      <c r="I96" s="281"/>
      <c r="J96" s="281"/>
    </row>
    <row r="97" spans="1:11" ht="21.75" customHeight="1">
      <c r="B97" s="58"/>
      <c r="C97" s="59"/>
      <c r="D97" s="279" t="s">
        <v>107</v>
      </c>
      <c r="E97" s="279"/>
      <c r="F97" s="279"/>
      <c r="G97" s="277"/>
      <c r="H97" s="279" t="s">
        <v>107</v>
      </c>
      <c r="I97" s="279"/>
      <c r="J97" s="279"/>
    </row>
    <row r="98" spans="1:11" ht="21.75" customHeight="1">
      <c r="B98" s="58"/>
      <c r="C98" s="59"/>
      <c r="D98" s="279" t="s">
        <v>108</v>
      </c>
      <c r="E98" s="279"/>
      <c r="F98" s="279"/>
      <c r="G98" s="277"/>
      <c r="H98" s="279" t="s">
        <v>108</v>
      </c>
      <c r="I98" s="279"/>
      <c r="J98" s="279"/>
    </row>
    <row r="99" spans="1:11" ht="21.75" customHeight="1">
      <c r="B99" s="58" t="s">
        <v>16</v>
      </c>
      <c r="C99" s="59"/>
      <c r="D99" s="61">
        <v>2560</v>
      </c>
      <c r="E99" s="61"/>
      <c r="F99" s="61">
        <v>2559</v>
      </c>
      <c r="G99" s="61"/>
      <c r="H99" s="61">
        <v>2560</v>
      </c>
      <c r="I99" s="61"/>
      <c r="J99" s="61">
        <v>2559</v>
      </c>
    </row>
    <row r="100" spans="1:11" ht="21.75" customHeight="1">
      <c r="B100" s="58"/>
      <c r="C100" s="59"/>
      <c r="D100" s="280" t="str">
        <f>+D206</f>
        <v>(พันบาท)</v>
      </c>
      <c r="E100" s="280"/>
      <c r="F100" s="280"/>
      <c r="G100" s="280"/>
      <c r="H100" s="280"/>
      <c r="I100" s="280"/>
      <c r="J100" s="280"/>
    </row>
    <row r="101" spans="1:11" ht="21.75" customHeight="1">
      <c r="A101" s="71"/>
      <c r="B101" s="58"/>
      <c r="C101" s="59"/>
    </row>
    <row r="102" spans="1:11" ht="21.75" customHeight="1">
      <c r="A102" s="63" t="s">
        <v>109</v>
      </c>
      <c r="B102" s="276">
        <v>11</v>
      </c>
      <c r="C102" s="61"/>
      <c r="D102" s="156"/>
      <c r="E102" s="61"/>
      <c r="F102" s="96"/>
      <c r="G102" s="61"/>
      <c r="H102" s="96"/>
      <c r="I102" s="65"/>
      <c r="J102" s="97"/>
    </row>
    <row r="103" spans="1:11" ht="21.75" customHeight="1">
      <c r="A103" s="57" t="s">
        <v>110</v>
      </c>
      <c r="B103" s="276">
        <v>3</v>
      </c>
      <c r="C103" s="61"/>
      <c r="D103" s="218">
        <v>1612000</v>
      </c>
      <c r="E103" s="218"/>
      <c r="F103" s="218">
        <v>1389591</v>
      </c>
      <c r="G103" s="218"/>
      <c r="H103" s="218">
        <v>1385711</v>
      </c>
      <c r="I103" s="218"/>
      <c r="J103" s="218">
        <v>1149125</v>
      </c>
      <c r="K103" s="90"/>
    </row>
    <row r="104" spans="1:11" ht="21.75" customHeight="1">
      <c r="A104" s="57" t="s">
        <v>111</v>
      </c>
      <c r="B104" s="276">
        <v>3</v>
      </c>
      <c r="C104" s="61"/>
      <c r="D104" s="218">
        <v>209677</v>
      </c>
      <c r="E104" s="218"/>
      <c r="F104" s="218">
        <v>184705</v>
      </c>
      <c r="G104" s="218"/>
      <c r="H104" s="218">
        <v>133460</v>
      </c>
      <c r="I104" s="218"/>
      <c r="J104" s="218">
        <v>138381</v>
      </c>
      <c r="K104" s="90"/>
    </row>
    <row r="105" spans="1:11" ht="21.75" customHeight="1">
      <c r="A105" s="57" t="s">
        <v>112</v>
      </c>
      <c r="C105" s="61"/>
      <c r="D105" s="218">
        <v>5498</v>
      </c>
      <c r="E105" s="218"/>
      <c r="F105" s="218">
        <v>8750</v>
      </c>
      <c r="G105" s="218"/>
      <c r="H105" s="218">
        <v>3620</v>
      </c>
      <c r="I105" s="218"/>
      <c r="J105" s="218">
        <v>8106</v>
      </c>
      <c r="K105" s="90"/>
    </row>
    <row r="106" spans="1:11" ht="21.75" customHeight="1">
      <c r="A106" s="71" t="s">
        <v>113</v>
      </c>
      <c r="C106" s="61"/>
      <c r="D106" s="219">
        <f>SUM(D103:D105)</f>
        <v>1827175</v>
      </c>
      <c r="E106" s="220"/>
      <c r="F106" s="219">
        <f>SUM(F103:F105)</f>
        <v>1583046</v>
      </c>
      <c r="G106" s="220"/>
      <c r="H106" s="219">
        <f>SUM(H103:H105)</f>
        <v>1522791</v>
      </c>
      <c r="I106" s="220"/>
      <c r="J106" s="219">
        <f>SUM(J103:J105)</f>
        <v>1295612</v>
      </c>
    </row>
    <row r="107" spans="1:11" ht="21.75" customHeight="1">
      <c r="A107" s="57" t="s">
        <v>114</v>
      </c>
      <c r="B107" s="276">
        <v>3</v>
      </c>
      <c r="C107" s="61"/>
      <c r="D107" s="218">
        <v>-1406697</v>
      </c>
      <c r="E107" s="218"/>
      <c r="F107" s="218">
        <v>-1218158</v>
      </c>
      <c r="G107" s="218"/>
      <c r="H107" s="218">
        <v>-1230214</v>
      </c>
      <c r="I107" s="218"/>
      <c r="J107" s="218">
        <v>-1018260</v>
      </c>
    </row>
    <row r="108" spans="1:11" ht="21.75" customHeight="1">
      <c r="A108" s="57" t="s">
        <v>115</v>
      </c>
      <c r="B108" s="276">
        <v>3</v>
      </c>
      <c r="C108" s="61"/>
      <c r="D108" s="218">
        <v>-146656</v>
      </c>
      <c r="E108" s="218"/>
      <c r="F108" s="218">
        <v>-123414</v>
      </c>
      <c r="G108" s="218"/>
      <c r="H108" s="218">
        <v>-74276</v>
      </c>
      <c r="I108" s="218"/>
      <c r="J108" s="218">
        <v>-90337</v>
      </c>
    </row>
    <row r="109" spans="1:11" ht="21.75" customHeight="1">
      <c r="A109" s="57" t="s">
        <v>116</v>
      </c>
      <c r="C109" s="61"/>
      <c r="D109" s="218">
        <v>-4041</v>
      </c>
      <c r="E109" s="218"/>
      <c r="F109" s="218">
        <v>-2763</v>
      </c>
      <c r="G109" s="218"/>
      <c r="H109" s="218">
        <v>-4041</v>
      </c>
      <c r="I109" s="218"/>
      <c r="J109" s="218">
        <v>-2763</v>
      </c>
      <c r="K109" s="90"/>
    </row>
    <row r="110" spans="1:11" ht="21.75" customHeight="1">
      <c r="A110" s="71" t="s">
        <v>117</v>
      </c>
      <c r="C110" s="61"/>
      <c r="D110" s="221">
        <f>SUM(D106:D109)</f>
        <v>269781</v>
      </c>
      <c r="E110" s="220"/>
      <c r="F110" s="221">
        <f>SUM(F106:F109)</f>
        <v>238711</v>
      </c>
      <c r="G110" s="220"/>
      <c r="H110" s="221">
        <f>SUM(H106:H109)</f>
        <v>214260</v>
      </c>
      <c r="I110" s="220"/>
      <c r="J110" s="221">
        <f>SUM(J106:J109)</f>
        <v>184252</v>
      </c>
    </row>
    <row r="111" spans="1:11" ht="18.95" customHeight="1">
      <c r="A111" s="56"/>
      <c r="C111" s="61"/>
      <c r="D111" s="218"/>
      <c r="E111" s="218"/>
      <c r="F111" s="218"/>
      <c r="G111" s="222"/>
      <c r="H111" s="218"/>
      <c r="I111" s="218"/>
      <c r="J111" s="218"/>
    </row>
    <row r="112" spans="1:11" ht="21.75" customHeight="1">
      <c r="A112" s="57" t="s">
        <v>118</v>
      </c>
      <c r="B112" s="276">
        <v>3</v>
      </c>
      <c r="C112" s="61"/>
      <c r="D112" s="223">
        <v>12153</v>
      </c>
      <c r="E112" s="223"/>
      <c r="F112" s="223">
        <v>11668</v>
      </c>
      <c r="G112" s="224"/>
      <c r="H112" s="218">
        <v>30823</v>
      </c>
      <c r="I112" s="223"/>
      <c r="J112" s="223">
        <v>10829</v>
      </c>
    </row>
    <row r="113" spans="1:11" ht="21.75" customHeight="1">
      <c r="A113" s="57" t="s">
        <v>119</v>
      </c>
      <c r="C113" s="61"/>
      <c r="D113" s="223">
        <v>-26426</v>
      </c>
      <c r="E113" s="223"/>
      <c r="F113" s="223">
        <v>-28087</v>
      </c>
      <c r="G113" s="224"/>
      <c r="H113" s="218">
        <v>-22462</v>
      </c>
      <c r="I113" s="223"/>
      <c r="J113" s="223">
        <v>-24294</v>
      </c>
    </row>
    <row r="114" spans="1:11" ht="21.75" customHeight="1">
      <c r="A114" s="57" t="s">
        <v>120</v>
      </c>
      <c r="B114" s="276">
        <v>3</v>
      </c>
      <c r="C114" s="61"/>
      <c r="D114" s="223">
        <v>-190494</v>
      </c>
      <c r="E114" s="223"/>
      <c r="F114" s="223">
        <v>-172158</v>
      </c>
      <c r="G114" s="225"/>
      <c r="H114" s="218">
        <v>-164745</v>
      </c>
      <c r="I114" s="223"/>
      <c r="J114" s="223">
        <v>-146353</v>
      </c>
    </row>
    <row r="115" spans="1:11" ht="21.75" customHeight="1">
      <c r="A115" s="57" t="s">
        <v>121</v>
      </c>
      <c r="B115" s="276">
        <v>3</v>
      </c>
      <c r="C115" s="61"/>
      <c r="D115" s="222">
        <v>-4966</v>
      </c>
      <c r="E115" s="222"/>
      <c r="F115" s="222">
        <v>-5716</v>
      </c>
      <c r="G115" s="222"/>
      <c r="H115" s="218">
        <v>-3221</v>
      </c>
      <c r="I115" s="222"/>
      <c r="J115" s="222">
        <v>-3746</v>
      </c>
    </row>
    <row r="116" spans="1:11" ht="21.75" customHeight="1">
      <c r="A116" s="68" t="s">
        <v>185</v>
      </c>
      <c r="B116" s="276">
        <v>7</v>
      </c>
      <c r="C116" s="61"/>
      <c r="D116" s="226">
        <v>-40</v>
      </c>
      <c r="E116" s="218"/>
      <c r="F116" s="226">
        <v>-1398</v>
      </c>
      <c r="G116" s="222"/>
      <c r="H116" s="227" t="s">
        <v>26</v>
      </c>
      <c r="I116" s="222"/>
      <c r="J116" s="227" t="s">
        <v>26</v>
      </c>
    </row>
    <row r="117" spans="1:11" ht="18.95" customHeight="1">
      <c r="A117" s="71"/>
      <c r="B117" s="98"/>
      <c r="C117" s="79"/>
      <c r="D117" s="228"/>
      <c r="E117" s="220"/>
      <c r="F117" s="228"/>
      <c r="G117" s="220"/>
      <c r="H117" s="229"/>
      <c r="I117" s="228"/>
      <c r="J117" s="229"/>
    </row>
    <row r="118" spans="1:11" ht="21.75" customHeight="1">
      <c r="A118" s="71" t="s">
        <v>123</v>
      </c>
      <c r="C118" s="61"/>
      <c r="D118" s="220">
        <f>SUM(D110:D116)</f>
        <v>60008</v>
      </c>
      <c r="E118" s="220"/>
      <c r="F118" s="220">
        <f>SUM(F110:F116)</f>
        <v>43020</v>
      </c>
      <c r="G118" s="220"/>
      <c r="H118" s="220">
        <f>SUM(H110:H116)</f>
        <v>54655</v>
      </c>
      <c r="I118" s="220"/>
      <c r="J118" s="220">
        <f>SUM(J110:J116)</f>
        <v>20688</v>
      </c>
      <c r="K118" s="99"/>
    </row>
    <row r="119" spans="1:11" ht="21.75" customHeight="1">
      <c r="A119" s="57" t="s">
        <v>202</v>
      </c>
      <c r="B119" s="276">
        <v>12</v>
      </c>
      <c r="C119" s="61"/>
      <c r="D119" s="226">
        <v>-22425</v>
      </c>
      <c r="E119" s="218"/>
      <c r="F119" s="226">
        <v>-3832</v>
      </c>
      <c r="G119" s="218"/>
      <c r="H119" s="218">
        <v>1299</v>
      </c>
      <c r="I119" s="218"/>
      <c r="J119" s="226">
        <v>1083</v>
      </c>
      <c r="K119" s="65"/>
    </row>
    <row r="120" spans="1:11" ht="21.75" customHeight="1">
      <c r="A120" s="71" t="s">
        <v>125</v>
      </c>
      <c r="C120" s="61"/>
      <c r="D120" s="221">
        <f>SUM(D118:D119)</f>
        <v>37583</v>
      </c>
      <c r="E120" s="220"/>
      <c r="F120" s="221">
        <f>SUM(F118:F119)</f>
        <v>39188</v>
      </c>
      <c r="G120" s="220"/>
      <c r="H120" s="221">
        <f>SUM(H118:H119)</f>
        <v>55954</v>
      </c>
      <c r="I120" s="220"/>
      <c r="J120" s="221">
        <f>SUM(J118:J119)</f>
        <v>21771</v>
      </c>
    </row>
    <row r="121" spans="1:11" ht="18.95" customHeight="1">
      <c r="A121" s="71"/>
      <c r="C121" s="61"/>
      <c r="D121" s="228"/>
      <c r="E121" s="220"/>
      <c r="F121" s="228"/>
      <c r="G121" s="220"/>
      <c r="H121" s="228"/>
      <c r="I121" s="220"/>
      <c r="J121" s="228"/>
    </row>
    <row r="122" spans="1:11" ht="21.75" customHeight="1">
      <c r="A122" s="71" t="s">
        <v>126</v>
      </c>
      <c r="D122" s="230"/>
      <c r="E122" s="230"/>
      <c r="F122" s="230"/>
      <c r="G122" s="230"/>
      <c r="H122" s="230"/>
      <c r="I122" s="230"/>
      <c r="J122" s="230"/>
    </row>
    <row r="123" spans="1:11" ht="21.75" customHeight="1">
      <c r="A123" s="100" t="s">
        <v>205</v>
      </c>
      <c r="D123" s="230"/>
      <c r="E123" s="230"/>
      <c r="F123" s="230"/>
      <c r="G123" s="230"/>
      <c r="H123" s="230"/>
      <c r="I123" s="230"/>
      <c r="J123" s="230"/>
      <c r="K123" s="90"/>
    </row>
    <row r="124" spans="1:11" ht="21.75" customHeight="1">
      <c r="A124" s="100" t="s">
        <v>127</v>
      </c>
      <c r="D124" s="230"/>
      <c r="E124" s="230"/>
      <c r="F124" s="230"/>
      <c r="G124" s="230"/>
      <c r="H124" s="230"/>
      <c r="I124" s="230"/>
      <c r="J124" s="230"/>
    </row>
    <row r="125" spans="1:11" ht="21.75" customHeight="1">
      <c r="A125" s="68" t="s">
        <v>128</v>
      </c>
      <c r="B125" s="58"/>
      <c r="C125" s="59"/>
      <c r="D125" s="231"/>
      <c r="E125" s="231"/>
      <c r="F125" s="231"/>
      <c r="G125" s="231"/>
      <c r="H125" s="231"/>
      <c r="I125" s="231"/>
      <c r="J125" s="231"/>
    </row>
    <row r="126" spans="1:11" ht="21.75" customHeight="1">
      <c r="A126" s="68" t="s">
        <v>129</v>
      </c>
      <c r="B126" s="58"/>
      <c r="C126" s="59"/>
      <c r="D126" s="222">
        <v>-12</v>
      </c>
      <c r="E126" s="231"/>
      <c r="F126" s="232" t="s">
        <v>26</v>
      </c>
      <c r="G126" s="232"/>
      <c r="H126" s="232" t="s">
        <v>26</v>
      </c>
      <c r="I126" s="232"/>
      <c r="J126" s="232" t="s">
        <v>26</v>
      </c>
    </row>
    <row r="127" spans="1:11" ht="21.75" customHeight="1">
      <c r="A127" s="68" t="s">
        <v>199</v>
      </c>
      <c r="B127" s="58"/>
      <c r="C127" s="59"/>
      <c r="D127" s="233"/>
      <c r="E127" s="231"/>
      <c r="F127" s="232"/>
      <c r="G127" s="232"/>
      <c r="H127" s="218"/>
      <c r="I127" s="232"/>
      <c r="J127" s="232"/>
    </row>
    <row r="128" spans="1:11" ht="21.75" customHeight="1">
      <c r="A128" s="68" t="s">
        <v>207</v>
      </c>
      <c r="B128" s="58"/>
      <c r="C128" s="59"/>
      <c r="D128" s="222">
        <v>2</v>
      </c>
      <c r="E128" s="231"/>
      <c r="F128" s="232" t="s">
        <v>26</v>
      </c>
      <c r="G128" s="232"/>
      <c r="H128" s="232" t="s">
        <v>26</v>
      </c>
      <c r="I128" s="232"/>
      <c r="J128" s="232" t="s">
        <v>26</v>
      </c>
    </row>
    <row r="129" spans="1:11" ht="21.75" customHeight="1">
      <c r="A129" s="71" t="s">
        <v>186</v>
      </c>
      <c r="B129" s="58"/>
      <c r="C129" s="59"/>
      <c r="D129" s="234"/>
      <c r="E129" s="235"/>
      <c r="F129" s="236"/>
      <c r="G129" s="237"/>
      <c r="H129" s="234"/>
      <c r="I129" s="237"/>
      <c r="J129" s="238"/>
    </row>
    <row r="130" spans="1:11" ht="21.75" customHeight="1">
      <c r="A130" s="203" t="s">
        <v>127</v>
      </c>
      <c r="B130" s="58"/>
      <c r="C130" s="59"/>
      <c r="D130" s="239">
        <f>SUM(D125:D128)</f>
        <v>-10</v>
      </c>
      <c r="E130" s="231"/>
      <c r="F130" s="240" t="s">
        <v>26</v>
      </c>
      <c r="G130" s="232"/>
      <c r="H130" s="240" t="s">
        <v>26</v>
      </c>
      <c r="I130" s="232"/>
      <c r="J130" s="240" t="s">
        <v>26</v>
      </c>
    </row>
    <row r="131" spans="1:11" ht="21.75" customHeight="1">
      <c r="A131" s="100"/>
      <c r="D131" s="157"/>
      <c r="E131" s="102"/>
      <c r="F131" s="101"/>
      <c r="G131" s="102"/>
      <c r="H131" s="101"/>
      <c r="I131" s="102"/>
      <c r="J131" s="101"/>
    </row>
    <row r="132" spans="1:11" ht="24.75" customHeight="1">
      <c r="A132" s="54" t="s">
        <v>0</v>
      </c>
      <c r="C132" s="55"/>
      <c r="E132" s="77"/>
      <c r="F132" s="77"/>
      <c r="G132" s="77"/>
      <c r="H132" s="87"/>
      <c r="I132" s="77"/>
      <c r="J132" s="77"/>
    </row>
    <row r="133" spans="1:11" ht="24.75" customHeight="1">
      <c r="A133" s="54" t="s">
        <v>106</v>
      </c>
      <c r="C133" s="55"/>
      <c r="F133" s="77"/>
      <c r="H133" s="77"/>
      <c r="J133" s="77"/>
    </row>
    <row r="134" spans="1:11" ht="24.75" customHeight="1">
      <c r="A134" s="95"/>
      <c r="B134" s="95"/>
      <c r="C134" s="95"/>
      <c r="D134" s="152"/>
      <c r="E134" s="64"/>
      <c r="F134" s="64"/>
    </row>
    <row r="135" spans="1:11" ht="21.75" customHeight="1">
      <c r="B135" s="58"/>
      <c r="C135" s="59"/>
      <c r="D135" s="281" t="s">
        <v>49</v>
      </c>
      <c r="E135" s="281"/>
      <c r="F135" s="281"/>
      <c r="G135" s="277"/>
      <c r="H135" s="281" t="s">
        <v>41</v>
      </c>
      <c r="I135" s="281"/>
      <c r="J135" s="281"/>
    </row>
    <row r="136" spans="1:11" ht="21.75" customHeight="1">
      <c r="B136" s="58"/>
      <c r="C136" s="59"/>
      <c r="D136" s="279" t="s">
        <v>107</v>
      </c>
      <c r="E136" s="279"/>
      <c r="F136" s="279"/>
      <c r="G136" s="277"/>
      <c r="H136" s="279" t="s">
        <v>107</v>
      </c>
      <c r="I136" s="279"/>
      <c r="J136" s="279"/>
    </row>
    <row r="137" spans="1:11" ht="21.75" customHeight="1">
      <c r="B137" s="58"/>
      <c r="C137" s="59"/>
      <c r="D137" s="279" t="s">
        <v>108</v>
      </c>
      <c r="E137" s="279"/>
      <c r="F137" s="279"/>
      <c r="G137" s="277"/>
      <c r="H137" s="279" t="s">
        <v>108</v>
      </c>
      <c r="I137" s="279"/>
      <c r="J137" s="279"/>
    </row>
    <row r="138" spans="1:11" ht="21.75" customHeight="1">
      <c r="B138" s="58" t="s">
        <v>16</v>
      </c>
      <c r="C138" s="59"/>
      <c r="D138" s="61">
        <v>2560</v>
      </c>
      <c r="E138" s="61"/>
      <c r="F138" s="61">
        <v>2559</v>
      </c>
      <c r="G138" s="61"/>
      <c r="H138" s="61">
        <v>2560</v>
      </c>
      <c r="I138" s="61"/>
      <c r="J138" s="61">
        <v>2559</v>
      </c>
    </row>
    <row r="139" spans="1:11" ht="21.75" customHeight="1">
      <c r="B139" s="58"/>
      <c r="C139" s="59"/>
      <c r="D139" s="280" t="str">
        <f>+D100</f>
        <v>(พันบาท)</v>
      </c>
      <c r="E139" s="280"/>
      <c r="F139" s="280"/>
      <c r="G139" s="280"/>
      <c r="H139" s="280"/>
      <c r="I139" s="280"/>
      <c r="J139" s="280"/>
    </row>
    <row r="140" spans="1:11" ht="21.75" customHeight="1">
      <c r="A140" s="100" t="s">
        <v>200</v>
      </c>
      <c r="D140" s="158"/>
      <c r="E140" s="105"/>
      <c r="F140" s="104"/>
      <c r="G140" s="105"/>
      <c r="H140" s="104"/>
      <c r="I140" s="105"/>
      <c r="J140" s="104"/>
      <c r="K140" s="90"/>
    </row>
    <row r="141" spans="1:11" ht="21.75" customHeight="1">
      <c r="A141" s="100" t="s">
        <v>127</v>
      </c>
      <c r="D141" s="158"/>
      <c r="E141" s="105"/>
      <c r="F141" s="104"/>
      <c r="G141" s="105"/>
      <c r="H141" s="104"/>
      <c r="I141" s="105"/>
      <c r="J141" s="104"/>
    </row>
    <row r="142" spans="1:11" ht="21.75" customHeight="1">
      <c r="A142" s="106" t="s">
        <v>130</v>
      </c>
      <c r="D142" s="218">
        <v>4</v>
      </c>
      <c r="E142" s="222"/>
      <c r="F142" s="232" t="s">
        <v>26</v>
      </c>
      <c r="G142" s="237"/>
      <c r="H142" s="237" t="s">
        <v>26</v>
      </c>
      <c r="I142" s="237"/>
      <c r="J142" s="237" t="s">
        <v>26</v>
      </c>
    </row>
    <row r="143" spans="1:11" ht="21.75" customHeight="1">
      <c r="A143" s="107" t="s">
        <v>206</v>
      </c>
      <c r="D143" s="236"/>
      <c r="E143" s="222"/>
      <c r="F143" s="236"/>
      <c r="G143" s="237"/>
      <c r="H143" s="236"/>
      <c r="I143" s="237"/>
      <c r="J143" s="236"/>
    </row>
    <row r="144" spans="1:11" ht="21.75" customHeight="1">
      <c r="A144" s="203" t="s">
        <v>127</v>
      </c>
      <c r="D144" s="239">
        <f>SUM(D142:D142)</f>
        <v>4</v>
      </c>
      <c r="E144" s="228"/>
      <c r="F144" s="240" t="s">
        <v>26</v>
      </c>
      <c r="G144" s="228"/>
      <c r="H144" s="240" t="s">
        <v>26</v>
      </c>
      <c r="I144" s="228"/>
      <c r="J144" s="240" t="s">
        <v>26</v>
      </c>
    </row>
    <row r="145" spans="1:11" ht="21.75" customHeight="1">
      <c r="A145" s="107" t="s">
        <v>131</v>
      </c>
      <c r="B145" s="58"/>
      <c r="C145" s="59"/>
      <c r="D145" s="239">
        <f>+D144+D130</f>
        <v>-6</v>
      </c>
      <c r="E145" s="245"/>
      <c r="F145" s="246" t="s">
        <v>26</v>
      </c>
      <c r="G145" s="220"/>
      <c r="H145" s="246" t="s">
        <v>26</v>
      </c>
      <c r="I145" s="220"/>
      <c r="J145" s="246" t="s">
        <v>26</v>
      </c>
    </row>
    <row r="146" spans="1:11" ht="21.75" customHeight="1" thickBot="1">
      <c r="A146" s="107" t="s">
        <v>132</v>
      </c>
      <c r="B146" s="58"/>
      <c r="C146" s="59"/>
      <c r="D146" s="242">
        <f>+D120+D145</f>
        <v>37577</v>
      </c>
      <c r="E146" s="220"/>
      <c r="F146" s="242">
        <f>F120</f>
        <v>39188</v>
      </c>
      <c r="G146" s="220"/>
      <c r="H146" s="242">
        <f>H120</f>
        <v>55954</v>
      </c>
      <c r="I146" s="220"/>
      <c r="J146" s="242">
        <f>J120</f>
        <v>21771</v>
      </c>
    </row>
    <row r="147" spans="1:11" ht="21.75" customHeight="1" thickTop="1">
      <c r="B147" s="58"/>
      <c r="C147" s="59"/>
      <c r="D147" s="231"/>
      <c r="E147" s="231"/>
      <c r="F147" s="231"/>
      <c r="G147" s="231"/>
      <c r="H147" s="231"/>
      <c r="I147" s="231"/>
      <c r="J147" s="231"/>
    </row>
    <row r="148" spans="1:11" ht="21.75" customHeight="1">
      <c r="A148" s="71" t="s">
        <v>133</v>
      </c>
      <c r="C148" s="61"/>
      <c r="D148" s="218"/>
      <c r="E148" s="218"/>
      <c r="F148" s="218"/>
      <c r="G148" s="218"/>
      <c r="H148" s="218"/>
      <c r="I148" s="218"/>
      <c r="J148" s="218"/>
    </row>
    <row r="149" spans="1:11" ht="21.75" customHeight="1">
      <c r="A149" s="57" t="s">
        <v>134</v>
      </c>
      <c r="C149" s="61"/>
      <c r="D149" s="218">
        <f>+D151-D150</f>
        <v>37871</v>
      </c>
      <c r="E149" s="218"/>
      <c r="F149" s="222">
        <v>40815</v>
      </c>
      <c r="G149" s="218"/>
      <c r="H149" s="222">
        <f>H120</f>
        <v>55954</v>
      </c>
      <c r="I149" s="218"/>
      <c r="J149" s="222">
        <f>J120</f>
        <v>21771</v>
      </c>
    </row>
    <row r="150" spans="1:11" ht="21.75" customHeight="1">
      <c r="A150" s="57" t="s">
        <v>135</v>
      </c>
      <c r="C150" s="61"/>
      <c r="D150" s="226">
        <v>-288</v>
      </c>
      <c r="E150" s="222"/>
      <c r="F150" s="226">
        <v>-1627</v>
      </c>
      <c r="G150" s="222"/>
      <c r="H150" s="227" t="s">
        <v>26</v>
      </c>
      <c r="I150" s="241"/>
      <c r="J150" s="227" t="s">
        <v>26</v>
      </c>
    </row>
    <row r="151" spans="1:11" ht="21.75" customHeight="1" thickBot="1">
      <c r="A151" s="71" t="s">
        <v>125</v>
      </c>
      <c r="C151" s="61"/>
      <c r="D151" s="242">
        <f>+D120</f>
        <v>37583</v>
      </c>
      <c r="E151" s="220"/>
      <c r="F151" s="242">
        <f>+F149+F150</f>
        <v>39188</v>
      </c>
      <c r="G151" s="220"/>
      <c r="H151" s="242">
        <f>H120</f>
        <v>55954</v>
      </c>
      <c r="I151" s="220"/>
      <c r="J151" s="242">
        <f>+J120</f>
        <v>21771</v>
      </c>
    </row>
    <row r="152" spans="1:11" ht="18.95" customHeight="1" thickTop="1">
      <c r="A152" s="71"/>
      <c r="C152" s="61"/>
      <c r="D152" s="228"/>
      <c r="E152" s="220"/>
      <c r="F152" s="228"/>
      <c r="G152" s="220"/>
      <c r="H152" s="228"/>
      <c r="I152" s="220"/>
      <c r="J152" s="228"/>
    </row>
    <row r="153" spans="1:11" ht="18.95" customHeight="1">
      <c r="A153" s="71" t="s">
        <v>136</v>
      </c>
      <c r="C153" s="61"/>
      <c r="D153" s="228"/>
      <c r="E153" s="220"/>
      <c r="F153" s="228"/>
      <c r="G153" s="220"/>
      <c r="H153" s="228"/>
      <c r="I153" s="220"/>
      <c r="J153" s="228"/>
    </row>
    <row r="154" spans="1:11" ht="18.95" customHeight="1">
      <c r="A154" s="57" t="s">
        <v>134</v>
      </c>
      <c r="C154" s="61"/>
      <c r="D154" s="222">
        <f>+D156-D155</f>
        <v>37865</v>
      </c>
      <c r="E154" s="243"/>
      <c r="F154" s="222">
        <v>40815</v>
      </c>
      <c r="G154" s="243"/>
      <c r="H154" s="222">
        <f>+H146</f>
        <v>55954</v>
      </c>
      <c r="I154" s="218"/>
      <c r="J154" s="222">
        <f>J146</f>
        <v>21771</v>
      </c>
    </row>
    <row r="155" spans="1:11" ht="18.95" customHeight="1">
      <c r="A155" s="57" t="s">
        <v>135</v>
      </c>
      <c r="C155" s="61"/>
      <c r="D155" s="222">
        <v>-288</v>
      </c>
      <c r="E155" s="243"/>
      <c r="F155" s="222">
        <v>-1627</v>
      </c>
      <c r="G155" s="243"/>
      <c r="H155" s="227" t="s">
        <v>26</v>
      </c>
      <c r="I155" s="241"/>
      <c r="J155" s="227" t="s">
        <v>26</v>
      </c>
    </row>
    <row r="156" spans="1:11" ht="18.95" customHeight="1" thickBot="1">
      <c r="A156" s="107" t="s">
        <v>137</v>
      </c>
      <c r="C156" s="61"/>
      <c r="D156" s="244">
        <f>+D146</f>
        <v>37577</v>
      </c>
      <c r="E156" s="220"/>
      <c r="F156" s="244">
        <f>SUM(F154:F155)</f>
        <v>39188</v>
      </c>
      <c r="G156" s="220"/>
      <c r="H156" s="244">
        <f>SUM(H154:H155)</f>
        <v>55954</v>
      </c>
      <c r="I156" s="220"/>
      <c r="J156" s="244">
        <f>+J146</f>
        <v>21771</v>
      </c>
    </row>
    <row r="157" spans="1:11" ht="18.95" customHeight="1" thickTop="1">
      <c r="A157" s="71"/>
      <c r="C157" s="61"/>
      <c r="D157" s="154"/>
      <c r="E157" s="109"/>
      <c r="F157" s="110"/>
      <c r="G157" s="109"/>
      <c r="H157" s="111"/>
      <c r="I157" s="109"/>
      <c r="J157" s="111"/>
    </row>
    <row r="158" spans="1:11" ht="24" customHeight="1" thickBot="1">
      <c r="A158" s="71" t="s">
        <v>138</v>
      </c>
      <c r="B158" s="276">
        <v>13</v>
      </c>
      <c r="C158" s="61"/>
      <c r="D158" s="113">
        <f>+D149/360000</f>
        <v>0.10519722222222222</v>
      </c>
      <c r="E158" s="112"/>
      <c r="F158" s="113">
        <v>0.11</v>
      </c>
      <c r="G158" s="112"/>
      <c r="H158" s="113">
        <f>+H149/360000</f>
        <v>0.15542777777777778</v>
      </c>
      <c r="I158" s="112"/>
      <c r="J158" s="113">
        <v>0.06</v>
      </c>
      <c r="K158" s="27"/>
    </row>
    <row r="159" spans="1:11" ht="21.75" customHeight="1" thickTop="1"/>
    <row r="160" spans="1:11" ht="24.75" customHeight="1">
      <c r="A160" s="54" t="s">
        <v>0</v>
      </c>
      <c r="C160" s="55"/>
      <c r="E160" s="77"/>
      <c r="F160" s="77"/>
      <c r="G160" s="77"/>
      <c r="H160" s="87"/>
      <c r="I160" s="77"/>
      <c r="J160" s="77"/>
    </row>
    <row r="161" spans="1:11" ht="24.75" customHeight="1">
      <c r="A161" s="54" t="s">
        <v>106</v>
      </c>
      <c r="C161" s="55"/>
      <c r="F161" s="77"/>
      <c r="H161" s="77"/>
      <c r="J161" s="77"/>
    </row>
    <row r="162" spans="1:11" ht="24.75" customHeight="1">
      <c r="A162" s="95"/>
      <c r="B162" s="95"/>
      <c r="C162" s="95"/>
      <c r="D162" s="152"/>
      <c r="E162" s="64"/>
      <c r="F162" s="64"/>
    </row>
    <row r="163" spans="1:11" ht="21.75" customHeight="1">
      <c r="B163" s="58"/>
      <c r="C163" s="59"/>
      <c r="D163" s="281" t="s">
        <v>49</v>
      </c>
      <c r="E163" s="281"/>
      <c r="F163" s="281"/>
      <c r="G163" s="277"/>
      <c r="H163" s="281" t="s">
        <v>41</v>
      </c>
      <c r="I163" s="281"/>
      <c r="J163" s="281"/>
    </row>
    <row r="164" spans="1:11" ht="21.75" customHeight="1">
      <c r="B164" s="58"/>
      <c r="C164" s="59"/>
      <c r="D164" s="279" t="s">
        <v>139</v>
      </c>
      <c r="E164" s="279"/>
      <c r="F164" s="279"/>
      <c r="G164" s="277"/>
      <c r="H164" s="279" t="s">
        <v>139</v>
      </c>
      <c r="I164" s="279"/>
      <c r="J164" s="279"/>
    </row>
    <row r="165" spans="1:11" ht="21.75" customHeight="1">
      <c r="B165" s="58"/>
      <c r="C165" s="59"/>
      <c r="D165" s="279" t="s">
        <v>108</v>
      </c>
      <c r="E165" s="279"/>
      <c r="F165" s="279"/>
      <c r="G165" s="277"/>
      <c r="H165" s="279" t="s">
        <v>108</v>
      </c>
      <c r="I165" s="279"/>
      <c r="J165" s="279"/>
    </row>
    <row r="166" spans="1:11" ht="21.75" customHeight="1">
      <c r="B166" s="58" t="s">
        <v>16</v>
      </c>
      <c r="C166" s="59"/>
      <c r="D166" s="61">
        <v>2560</v>
      </c>
      <c r="E166" s="61"/>
      <c r="F166" s="61">
        <v>2559</v>
      </c>
      <c r="G166" s="61"/>
      <c r="H166" s="61">
        <v>2560</v>
      </c>
      <c r="I166" s="61"/>
      <c r="J166" s="61">
        <v>2559</v>
      </c>
    </row>
    <row r="167" spans="1:11" ht="21.75" customHeight="1">
      <c r="B167" s="58"/>
      <c r="C167" s="59"/>
      <c r="D167" s="280" t="str">
        <f>+D74</f>
        <v>(พันบาท)</v>
      </c>
      <c r="E167" s="280"/>
      <c r="F167" s="280"/>
      <c r="G167" s="280"/>
      <c r="H167" s="280"/>
      <c r="I167" s="280"/>
      <c r="J167" s="280"/>
    </row>
    <row r="168" spans="1:11" ht="21.75" customHeight="1">
      <c r="A168" s="63" t="s">
        <v>109</v>
      </c>
      <c r="B168" s="276">
        <v>11</v>
      </c>
      <c r="C168" s="61"/>
      <c r="D168" s="156"/>
      <c r="E168" s="61"/>
      <c r="F168" s="96"/>
      <c r="G168" s="61"/>
      <c r="H168" s="96"/>
      <c r="I168" s="65"/>
      <c r="J168" s="97"/>
    </row>
    <row r="169" spans="1:11" ht="21.75" customHeight="1">
      <c r="A169" s="57" t="s">
        <v>110</v>
      </c>
      <c r="B169" s="276">
        <v>3</v>
      </c>
      <c r="C169" s="61"/>
      <c r="D169" s="218">
        <v>3269775</v>
      </c>
      <c r="E169" s="218"/>
      <c r="F169" s="218">
        <v>3541295</v>
      </c>
      <c r="G169" s="218"/>
      <c r="H169" s="218">
        <v>2777455</v>
      </c>
      <c r="I169" s="218"/>
      <c r="J169" s="218">
        <v>3008386</v>
      </c>
      <c r="K169" s="90"/>
    </row>
    <row r="170" spans="1:11" ht="21.75" customHeight="1">
      <c r="A170" s="57" t="s">
        <v>111</v>
      </c>
      <c r="B170" s="276">
        <v>3</v>
      </c>
      <c r="C170" s="61"/>
      <c r="D170" s="218">
        <v>355276</v>
      </c>
      <c r="E170" s="218"/>
      <c r="F170" s="218">
        <v>378143</v>
      </c>
      <c r="G170" s="218"/>
      <c r="H170" s="218">
        <v>260383</v>
      </c>
      <c r="I170" s="218"/>
      <c r="J170" s="218">
        <v>305917</v>
      </c>
      <c r="K170" s="90"/>
    </row>
    <row r="171" spans="1:11" ht="21.75" customHeight="1">
      <c r="A171" s="57" t="s">
        <v>112</v>
      </c>
      <c r="C171" s="61"/>
      <c r="D171" s="218">
        <v>13757</v>
      </c>
      <c r="E171" s="218"/>
      <c r="F171" s="218">
        <v>11420</v>
      </c>
      <c r="G171" s="218"/>
      <c r="H171" s="218">
        <v>9959</v>
      </c>
      <c r="I171" s="218"/>
      <c r="J171" s="218">
        <v>10710</v>
      </c>
      <c r="K171" s="90"/>
    </row>
    <row r="172" spans="1:11" ht="21.75" customHeight="1">
      <c r="A172" s="71" t="s">
        <v>113</v>
      </c>
      <c r="C172" s="61"/>
      <c r="D172" s="219">
        <f>SUM(D169:D171)</f>
        <v>3638808</v>
      </c>
      <c r="E172" s="220"/>
      <c r="F172" s="219">
        <f>SUM(F169:F171)</f>
        <v>3930858</v>
      </c>
      <c r="G172" s="220"/>
      <c r="H172" s="219">
        <f>SUM(H169:H171)</f>
        <v>3047797</v>
      </c>
      <c r="I172" s="220"/>
      <c r="J172" s="219">
        <f>SUM(J169:J171)</f>
        <v>3325013</v>
      </c>
    </row>
    <row r="173" spans="1:11" ht="21.75" customHeight="1">
      <c r="A173" s="57" t="s">
        <v>114</v>
      </c>
      <c r="B173" s="276">
        <v>3</v>
      </c>
      <c r="C173" s="61"/>
      <c r="D173" s="218">
        <v>-2824079</v>
      </c>
      <c r="E173" s="218"/>
      <c r="F173" s="218">
        <v>-3113064</v>
      </c>
      <c r="G173" s="218"/>
      <c r="H173" s="218">
        <v>-2433993</v>
      </c>
      <c r="I173" s="218"/>
      <c r="J173" s="218">
        <v>-2658657</v>
      </c>
    </row>
    <row r="174" spans="1:11" ht="21.75" customHeight="1">
      <c r="A174" s="57" t="s">
        <v>115</v>
      </c>
      <c r="B174" s="276">
        <v>3</v>
      </c>
      <c r="C174" s="61"/>
      <c r="D174" s="218">
        <v>-242436</v>
      </c>
      <c r="E174" s="218"/>
      <c r="F174" s="218">
        <v>-255529</v>
      </c>
      <c r="G174" s="218"/>
      <c r="H174" s="218">
        <v>-156920</v>
      </c>
      <c r="I174" s="218"/>
      <c r="J174" s="218">
        <v>-217727</v>
      </c>
    </row>
    <row r="175" spans="1:11" ht="21.75" customHeight="1">
      <c r="A175" s="57" t="s">
        <v>116</v>
      </c>
      <c r="C175" s="61"/>
      <c r="D175" s="218">
        <v>-5394</v>
      </c>
      <c r="E175" s="218"/>
      <c r="F175" s="218">
        <v>-5002</v>
      </c>
      <c r="G175" s="218"/>
      <c r="H175" s="218">
        <v>-5394</v>
      </c>
      <c r="I175" s="218"/>
      <c r="J175" s="218">
        <v>-5002</v>
      </c>
      <c r="K175" s="90"/>
    </row>
    <row r="176" spans="1:11" ht="21.75" customHeight="1">
      <c r="A176" s="71" t="s">
        <v>117</v>
      </c>
      <c r="C176" s="61"/>
      <c r="D176" s="221">
        <f>SUM(D172:D175)</f>
        <v>566899</v>
      </c>
      <c r="E176" s="220"/>
      <c r="F176" s="221">
        <f>SUM(F172:F175)</f>
        <v>557263</v>
      </c>
      <c r="G176" s="220"/>
      <c r="H176" s="221">
        <f>SUM(H172:H175)</f>
        <v>451490</v>
      </c>
      <c r="I176" s="220"/>
      <c r="J176" s="221">
        <f>SUM(J172:J175)</f>
        <v>443627</v>
      </c>
    </row>
    <row r="177" spans="1:11" ht="18.95" customHeight="1">
      <c r="A177" s="56"/>
      <c r="C177" s="61"/>
      <c r="D177" s="218"/>
      <c r="E177" s="218"/>
      <c r="F177" s="218"/>
      <c r="G177" s="222"/>
      <c r="H177" s="218"/>
      <c r="I177" s="218"/>
      <c r="J177" s="218"/>
    </row>
    <row r="178" spans="1:11" ht="21.75" customHeight="1">
      <c r="A178" s="57" t="s">
        <v>118</v>
      </c>
      <c r="B178" s="276">
        <v>3</v>
      </c>
      <c r="C178" s="61"/>
      <c r="D178" s="223">
        <v>28551</v>
      </c>
      <c r="E178" s="223"/>
      <c r="F178" s="223">
        <v>22219</v>
      </c>
      <c r="G178" s="224"/>
      <c r="H178" s="223">
        <v>64984</v>
      </c>
      <c r="I178" s="223"/>
      <c r="J178" s="223">
        <v>47022</v>
      </c>
    </row>
    <row r="179" spans="1:11" ht="21.75" customHeight="1">
      <c r="A179" s="57" t="s">
        <v>119</v>
      </c>
      <c r="C179" s="61"/>
      <c r="D179" s="223">
        <v>-55139</v>
      </c>
      <c r="E179" s="223"/>
      <c r="F179" s="223">
        <v>-69621</v>
      </c>
      <c r="G179" s="224"/>
      <c r="H179" s="223">
        <v>-47800</v>
      </c>
      <c r="I179" s="223"/>
      <c r="J179" s="223">
        <v>-61089</v>
      </c>
    </row>
    <row r="180" spans="1:11" ht="21.75" customHeight="1">
      <c r="A180" s="57" t="s">
        <v>120</v>
      </c>
      <c r="B180" s="276">
        <v>3</v>
      </c>
      <c r="C180" s="61"/>
      <c r="D180" s="223">
        <v>-388683</v>
      </c>
      <c r="E180" s="223"/>
      <c r="F180" s="223">
        <v>-357583</v>
      </c>
      <c r="G180" s="225"/>
      <c r="H180" s="223">
        <v>-335319</v>
      </c>
      <c r="I180" s="223"/>
      <c r="J180" s="223">
        <v>-307642</v>
      </c>
    </row>
    <row r="181" spans="1:11" ht="21.75" customHeight="1">
      <c r="A181" s="57" t="s">
        <v>121</v>
      </c>
      <c r="B181" s="276">
        <v>3</v>
      </c>
      <c r="C181" s="61"/>
      <c r="D181" s="222">
        <v>-9430</v>
      </c>
      <c r="E181" s="222"/>
      <c r="F181" s="222">
        <v>-12711</v>
      </c>
      <c r="G181" s="222"/>
      <c r="H181" s="222">
        <v>-5879</v>
      </c>
      <c r="I181" s="222"/>
      <c r="J181" s="222">
        <v>-8456</v>
      </c>
    </row>
    <row r="182" spans="1:11" ht="21.75" customHeight="1">
      <c r="A182" s="68" t="s">
        <v>122</v>
      </c>
      <c r="B182" s="276">
        <v>7</v>
      </c>
      <c r="C182" s="61"/>
      <c r="D182" s="226">
        <v>196</v>
      </c>
      <c r="E182" s="218"/>
      <c r="F182" s="226">
        <v>-5454</v>
      </c>
      <c r="G182" s="222"/>
      <c r="H182" s="247" t="s">
        <v>26</v>
      </c>
      <c r="I182" s="222"/>
      <c r="J182" s="247" t="s">
        <v>26</v>
      </c>
    </row>
    <row r="183" spans="1:11" ht="18.95" customHeight="1">
      <c r="A183" s="71"/>
      <c r="B183" s="98"/>
      <c r="C183" s="79"/>
      <c r="D183" s="228"/>
      <c r="E183" s="220"/>
      <c r="F183" s="228"/>
      <c r="G183" s="220"/>
      <c r="H183" s="228"/>
      <c r="I183" s="228"/>
      <c r="J183" s="229"/>
    </row>
    <row r="184" spans="1:11" ht="21.75" customHeight="1">
      <c r="A184" s="71" t="s">
        <v>123</v>
      </c>
      <c r="C184" s="61"/>
      <c r="D184" s="220">
        <f>SUM(D176:D182)</f>
        <v>142394</v>
      </c>
      <c r="E184" s="220"/>
      <c r="F184" s="220">
        <f>SUM(F176:F182)</f>
        <v>134113</v>
      </c>
      <c r="G184" s="220"/>
      <c r="H184" s="220">
        <f>SUM(H176:H182)</f>
        <v>127476</v>
      </c>
      <c r="I184" s="220"/>
      <c r="J184" s="220">
        <f>SUM(J176:J182)</f>
        <v>113462</v>
      </c>
      <c r="K184" s="99"/>
    </row>
    <row r="185" spans="1:11" ht="21.75" customHeight="1">
      <c r="A185" s="57" t="s">
        <v>124</v>
      </c>
      <c r="B185" s="276">
        <v>12</v>
      </c>
      <c r="C185" s="61"/>
      <c r="D185" s="226">
        <v>-29791</v>
      </c>
      <c r="E185" s="218"/>
      <c r="F185" s="226">
        <v>-25106</v>
      </c>
      <c r="G185" s="218"/>
      <c r="H185" s="226">
        <v>-6500</v>
      </c>
      <c r="I185" s="218"/>
      <c r="J185" s="226">
        <v>-17242</v>
      </c>
    </row>
    <row r="186" spans="1:11" ht="21.75" customHeight="1">
      <c r="A186" s="71" t="s">
        <v>125</v>
      </c>
      <c r="C186" s="61"/>
      <c r="D186" s="221">
        <f>SUM(D184:D185)</f>
        <v>112603</v>
      </c>
      <c r="E186" s="220"/>
      <c r="F186" s="221">
        <f>SUM(F184:F185)</f>
        <v>109007</v>
      </c>
      <c r="G186" s="220"/>
      <c r="H186" s="221">
        <f>SUM(H184:H185)</f>
        <v>120976</v>
      </c>
      <c r="I186" s="220"/>
      <c r="J186" s="221">
        <f>SUM(J184:J185)</f>
        <v>96220</v>
      </c>
    </row>
    <row r="187" spans="1:11" ht="18.95" customHeight="1">
      <c r="A187" s="71"/>
      <c r="C187" s="61"/>
      <c r="D187" s="228"/>
      <c r="E187" s="220"/>
      <c r="F187" s="228"/>
      <c r="G187" s="220"/>
      <c r="H187" s="228"/>
      <c r="I187" s="220"/>
      <c r="J187" s="228"/>
    </row>
    <row r="188" spans="1:11" ht="21.75" customHeight="1">
      <c r="A188" s="71" t="s">
        <v>126</v>
      </c>
      <c r="D188" s="230"/>
      <c r="E188" s="230"/>
      <c r="F188" s="230"/>
      <c r="G188" s="230"/>
      <c r="H188" s="230"/>
      <c r="I188" s="230"/>
      <c r="J188" s="230"/>
    </row>
    <row r="189" spans="1:11" ht="21.75" customHeight="1">
      <c r="A189" s="108" t="s">
        <v>205</v>
      </c>
      <c r="B189" s="58"/>
      <c r="C189" s="59"/>
      <c r="D189" s="231"/>
      <c r="E189" s="231"/>
      <c r="F189" s="231"/>
      <c r="G189" s="231"/>
      <c r="H189" s="231"/>
      <c r="I189" s="231"/>
      <c r="J189" s="231"/>
    </row>
    <row r="190" spans="1:11" ht="21.75" customHeight="1">
      <c r="A190" s="108" t="s">
        <v>127</v>
      </c>
      <c r="B190" s="58"/>
      <c r="C190" s="59"/>
      <c r="D190" s="231"/>
      <c r="E190" s="231"/>
      <c r="F190" s="231"/>
      <c r="G190" s="231"/>
      <c r="H190" s="231"/>
      <c r="I190" s="231"/>
      <c r="J190" s="231"/>
    </row>
    <row r="191" spans="1:11" ht="21.75" customHeight="1">
      <c r="A191" s="106" t="s">
        <v>128</v>
      </c>
      <c r="B191" s="58"/>
      <c r="C191" s="59"/>
      <c r="D191" s="182"/>
      <c r="E191" s="276"/>
      <c r="F191" s="276"/>
      <c r="G191" s="276"/>
      <c r="H191" s="182"/>
      <c r="I191" s="276"/>
      <c r="J191" s="276"/>
    </row>
    <row r="192" spans="1:11" ht="21.75" customHeight="1">
      <c r="A192" s="106" t="s">
        <v>129</v>
      </c>
      <c r="B192" s="58"/>
      <c r="C192" s="59"/>
      <c r="D192" s="222">
        <v>-1</v>
      </c>
      <c r="E192" s="231"/>
      <c r="F192" s="232" t="s">
        <v>26</v>
      </c>
      <c r="G192" s="232"/>
      <c r="H192" s="232">
        <v>-1</v>
      </c>
      <c r="I192" s="232"/>
      <c r="J192" s="232" t="s">
        <v>26</v>
      </c>
    </row>
    <row r="193" spans="1:11" ht="21.75" customHeight="1">
      <c r="A193" s="68" t="s">
        <v>199</v>
      </c>
      <c r="B193" s="58"/>
      <c r="C193" s="59"/>
      <c r="D193" s="233"/>
      <c r="E193" s="231"/>
      <c r="F193" s="232"/>
      <c r="G193" s="232"/>
      <c r="H193" s="218"/>
      <c r="I193" s="232"/>
      <c r="J193" s="232"/>
    </row>
    <row r="194" spans="1:11" ht="21.75" customHeight="1">
      <c r="A194" s="68" t="s">
        <v>207</v>
      </c>
      <c r="B194" s="58"/>
      <c r="C194" s="59"/>
      <c r="D194" s="232" t="s">
        <v>26</v>
      </c>
      <c r="E194" s="231"/>
      <c r="F194" s="232" t="s">
        <v>26</v>
      </c>
      <c r="G194" s="232"/>
      <c r="H194" s="232" t="s">
        <v>26</v>
      </c>
      <c r="I194" s="232"/>
      <c r="J194" s="232" t="s">
        <v>26</v>
      </c>
    </row>
    <row r="195" spans="1:11" ht="21.75" customHeight="1">
      <c r="A195" s="107" t="s">
        <v>186</v>
      </c>
      <c r="B195" s="58"/>
      <c r="C195" s="59"/>
      <c r="D195" s="236"/>
      <c r="E195" s="231"/>
      <c r="F195" s="236"/>
      <c r="G195" s="232"/>
      <c r="H195" s="236"/>
      <c r="I195" s="232"/>
      <c r="J195" s="236"/>
    </row>
    <row r="196" spans="1:11" ht="21.75" customHeight="1">
      <c r="A196" s="203" t="s">
        <v>127</v>
      </c>
      <c r="B196" s="58"/>
      <c r="C196" s="59"/>
      <c r="D196" s="228">
        <f>SUM(D191:D192)</f>
        <v>-1</v>
      </c>
      <c r="E196" s="248"/>
      <c r="F196" s="229" t="s">
        <v>26</v>
      </c>
      <c r="G196" s="229"/>
      <c r="H196" s="228">
        <f>SUM(H191:H192)</f>
        <v>-1</v>
      </c>
      <c r="I196" s="229"/>
      <c r="J196" s="229" t="s">
        <v>26</v>
      </c>
    </row>
    <row r="197" spans="1:11" ht="21.75" customHeight="1">
      <c r="A197" s="100"/>
      <c r="D197" s="157"/>
      <c r="E197" s="102"/>
      <c r="F197" s="101"/>
      <c r="G197" s="102"/>
      <c r="H197" s="101"/>
      <c r="I197" s="102"/>
      <c r="J197" s="101"/>
    </row>
    <row r="198" spans="1:11" ht="21.75" customHeight="1">
      <c r="A198" s="100"/>
      <c r="D198" s="158"/>
      <c r="E198" s="102"/>
      <c r="F198" s="103"/>
      <c r="G198" s="102"/>
      <c r="H198" s="103"/>
      <c r="I198" s="102"/>
      <c r="J198" s="103"/>
    </row>
    <row r="199" spans="1:11" ht="24.75" customHeight="1">
      <c r="A199" s="54" t="s">
        <v>0</v>
      </c>
      <c r="C199" s="55"/>
      <c r="E199" s="77"/>
      <c r="F199" s="77"/>
      <c r="G199" s="77"/>
      <c r="H199" s="87"/>
      <c r="I199" s="77"/>
      <c r="J199" s="77"/>
    </row>
    <row r="200" spans="1:11" ht="24.75" customHeight="1">
      <c r="A200" s="54" t="s">
        <v>106</v>
      </c>
      <c r="C200" s="55"/>
      <c r="F200" s="77"/>
      <c r="H200" s="77"/>
      <c r="J200" s="77"/>
    </row>
    <row r="201" spans="1:11" ht="24.75" customHeight="1">
      <c r="A201" s="95"/>
      <c r="B201" s="95"/>
      <c r="C201" s="95"/>
      <c r="D201" s="152"/>
      <c r="E201" s="64"/>
      <c r="F201" s="64"/>
    </row>
    <row r="202" spans="1:11" ht="21.75" customHeight="1">
      <c r="B202" s="58"/>
      <c r="C202" s="59"/>
      <c r="D202" s="281" t="s">
        <v>49</v>
      </c>
      <c r="E202" s="281"/>
      <c r="F202" s="281"/>
      <c r="G202" s="277"/>
      <c r="H202" s="281" t="s">
        <v>41</v>
      </c>
      <c r="I202" s="281"/>
      <c r="J202" s="281"/>
    </row>
    <row r="203" spans="1:11" ht="21.75" customHeight="1">
      <c r="B203" s="58"/>
      <c r="C203" s="59"/>
      <c r="D203" s="279" t="s">
        <v>139</v>
      </c>
      <c r="E203" s="279"/>
      <c r="F203" s="279"/>
      <c r="G203" s="277"/>
      <c r="H203" s="279" t="s">
        <v>139</v>
      </c>
      <c r="I203" s="279"/>
      <c r="J203" s="279"/>
    </row>
    <row r="204" spans="1:11" ht="21.75" customHeight="1">
      <c r="B204" s="58"/>
      <c r="C204" s="59"/>
      <c r="D204" s="279" t="s">
        <v>108</v>
      </c>
      <c r="E204" s="279"/>
      <c r="F204" s="279"/>
      <c r="G204" s="277"/>
      <c r="H204" s="279" t="s">
        <v>108</v>
      </c>
      <c r="I204" s="279"/>
      <c r="J204" s="279"/>
    </row>
    <row r="205" spans="1:11" ht="21.75" customHeight="1">
      <c r="B205" s="58" t="s">
        <v>16</v>
      </c>
      <c r="C205" s="59"/>
      <c r="D205" s="61">
        <v>2560</v>
      </c>
      <c r="E205" s="61"/>
      <c r="F205" s="61">
        <v>2559</v>
      </c>
      <c r="G205" s="61"/>
      <c r="H205" s="61">
        <v>2560</v>
      </c>
      <c r="I205" s="61"/>
      <c r="J205" s="61">
        <v>2559</v>
      </c>
    </row>
    <row r="206" spans="1:11" ht="21.75" customHeight="1">
      <c r="B206" s="58"/>
      <c r="C206" s="59"/>
      <c r="D206" s="280" t="str">
        <f>+D167</f>
        <v>(พันบาท)</v>
      </c>
      <c r="E206" s="280"/>
      <c r="F206" s="280"/>
      <c r="G206" s="280"/>
      <c r="H206" s="280"/>
      <c r="I206" s="280"/>
      <c r="J206" s="280"/>
    </row>
    <row r="207" spans="1:11" ht="21.75" customHeight="1">
      <c r="A207" s="100" t="s">
        <v>208</v>
      </c>
      <c r="D207" s="158"/>
      <c r="E207" s="105"/>
      <c r="F207" s="104"/>
      <c r="G207" s="105"/>
      <c r="H207" s="104"/>
      <c r="I207" s="105"/>
      <c r="J207" s="104"/>
      <c r="K207" s="90"/>
    </row>
    <row r="208" spans="1:11" ht="21.75" customHeight="1">
      <c r="A208" s="100" t="s">
        <v>127</v>
      </c>
      <c r="D208" s="158"/>
      <c r="E208" s="105"/>
      <c r="F208" s="104"/>
      <c r="G208" s="105"/>
      <c r="H208" s="104"/>
      <c r="I208" s="105"/>
      <c r="J208" s="104"/>
    </row>
    <row r="209" spans="1:14" ht="21.75" customHeight="1">
      <c r="A209" s="106" t="s">
        <v>130</v>
      </c>
      <c r="D209" s="218">
        <v>89</v>
      </c>
      <c r="E209" s="222"/>
      <c r="F209" s="232" t="s">
        <v>26</v>
      </c>
      <c r="G209" s="237"/>
      <c r="H209" s="237" t="s">
        <v>26</v>
      </c>
      <c r="I209" s="237"/>
      <c r="J209" s="237" t="s">
        <v>26</v>
      </c>
    </row>
    <row r="210" spans="1:14" ht="21.75" customHeight="1">
      <c r="A210" s="107" t="s">
        <v>187</v>
      </c>
      <c r="D210" s="236"/>
      <c r="E210" s="222"/>
      <c r="F210" s="236"/>
      <c r="G210" s="237"/>
      <c r="H210" s="236"/>
      <c r="I210" s="237"/>
      <c r="J210" s="236"/>
    </row>
    <row r="211" spans="1:14" ht="21.75" customHeight="1">
      <c r="A211" s="203" t="s">
        <v>127</v>
      </c>
      <c r="D211" s="239">
        <f>SUM(D209:D209)</f>
        <v>89</v>
      </c>
      <c r="E211" s="228"/>
      <c r="F211" s="240" t="s">
        <v>26</v>
      </c>
      <c r="G211" s="228"/>
      <c r="H211" s="240" t="s">
        <v>26</v>
      </c>
      <c r="I211" s="228"/>
      <c r="J211" s="240" t="s">
        <v>26</v>
      </c>
    </row>
    <row r="212" spans="1:14" ht="21.75" customHeight="1">
      <c r="A212" s="107" t="s">
        <v>131</v>
      </c>
      <c r="B212" s="58"/>
      <c r="C212" s="59"/>
      <c r="D212" s="239">
        <f>+D211+D196</f>
        <v>88</v>
      </c>
      <c r="E212" s="245"/>
      <c r="F212" s="246" t="s">
        <v>26</v>
      </c>
      <c r="G212" s="220"/>
      <c r="H212" s="246">
        <f>H196</f>
        <v>-1</v>
      </c>
      <c r="I212" s="220"/>
      <c r="J212" s="246" t="s">
        <v>26</v>
      </c>
    </row>
    <row r="213" spans="1:14" ht="21.75" customHeight="1" thickBot="1">
      <c r="A213" s="107" t="s">
        <v>132</v>
      </c>
      <c r="B213" s="58"/>
      <c r="C213" s="59"/>
      <c r="D213" s="242">
        <f>D186+D212</f>
        <v>112691</v>
      </c>
      <c r="E213" s="220"/>
      <c r="F213" s="242">
        <f>F186</f>
        <v>109007</v>
      </c>
      <c r="G213" s="220"/>
      <c r="H213" s="242">
        <f>H186+H212</f>
        <v>120975</v>
      </c>
      <c r="I213" s="220"/>
      <c r="J213" s="242">
        <f>J186</f>
        <v>96220</v>
      </c>
    </row>
    <row r="214" spans="1:14" ht="21.75" customHeight="1" thickTop="1">
      <c r="B214" s="58"/>
      <c r="C214" s="59"/>
      <c r="D214" s="231"/>
      <c r="E214" s="231"/>
      <c r="F214" s="231"/>
      <c r="G214" s="231"/>
      <c r="H214" s="231"/>
      <c r="I214" s="231"/>
      <c r="J214" s="231"/>
    </row>
    <row r="215" spans="1:14" ht="21.75" customHeight="1">
      <c r="A215" s="71" t="s">
        <v>133</v>
      </c>
      <c r="C215" s="61"/>
      <c r="D215" s="218"/>
      <c r="E215" s="218"/>
      <c r="F215" s="218"/>
      <c r="G215" s="218"/>
      <c r="H215" s="218"/>
      <c r="I215" s="218"/>
      <c r="J215" s="218"/>
    </row>
    <row r="216" spans="1:14" ht="21.75" customHeight="1">
      <c r="A216" s="57" t="s">
        <v>134</v>
      </c>
      <c r="C216" s="61"/>
      <c r="D216" s="218">
        <f>+D218-D217</f>
        <v>113037</v>
      </c>
      <c r="E216" s="218"/>
      <c r="F216" s="222">
        <v>110266</v>
      </c>
      <c r="G216" s="218"/>
      <c r="H216" s="222">
        <f>H186</f>
        <v>120976</v>
      </c>
      <c r="I216" s="218"/>
      <c r="J216" s="222">
        <f>J186</f>
        <v>96220</v>
      </c>
    </row>
    <row r="217" spans="1:14" ht="21.75" customHeight="1">
      <c r="A217" s="57" t="s">
        <v>135</v>
      </c>
      <c r="C217" s="61"/>
      <c r="D217" s="226">
        <v>-434</v>
      </c>
      <c r="E217" s="222"/>
      <c r="F217" s="226">
        <v>-1259</v>
      </c>
      <c r="G217" s="222"/>
      <c r="H217" s="227" t="s">
        <v>26</v>
      </c>
      <c r="I217" s="241"/>
      <c r="J217" s="227" t="s">
        <v>26</v>
      </c>
    </row>
    <row r="218" spans="1:14" ht="21.75" customHeight="1" thickBot="1">
      <c r="A218" s="71" t="s">
        <v>125</v>
      </c>
      <c r="C218" s="61"/>
      <c r="D218" s="242">
        <f>+D186</f>
        <v>112603</v>
      </c>
      <c r="E218" s="220"/>
      <c r="F218" s="242">
        <f>+F216+F217</f>
        <v>109007</v>
      </c>
      <c r="G218" s="220"/>
      <c r="H218" s="242">
        <f>H186</f>
        <v>120976</v>
      </c>
      <c r="I218" s="220"/>
      <c r="J218" s="242">
        <f>+J186</f>
        <v>96220</v>
      </c>
      <c r="K218" s="77"/>
      <c r="L218" s="80"/>
      <c r="M218" s="77"/>
      <c r="N218" s="80"/>
    </row>
    <row r="219" spans="1:14" ht="18.95" customHeight="1" thickTop="1">
      <c r="A219" s="71"/>
      <c r="C219" s="61"/>
      <c r="D219" s="228"/>
      <c r="E219" s="220"/>
      <c r="F219" s="228"/>
      <c r="G219" s="220"/>
      <c r="H219" s="228"/>
      <c r="I219" s="220"/>
      <c r="J219" s="228"/>
    </row>
    <row r="220" spans="1:14" ht="21.75" customHeight="1">
      <c r="A220" s="71" t="s">
        <v>136</v>
      </c>
      <c r="C220" s="61"/>
      <c r="D220" s="228"/>
      <c r="E220" s="220"/>
      <c r="F220" s="228"/>
      <c r="G220" s="220"/>
      <c r="H220" s="228"/>
      <c r="I220" s="220"/>
      <c r="J220" s="228"/>
    </row>
    <row r="221" spans="1:14" ht="21.75" customHeight="1">
      <c r="A221" s="57" t="s">
        <v>134</v>
      </c>
      <c r="C221" s="61"/>
      <c r="D221" s="222">
        <f>D223-D222</f>
        <v>113125</v>
      </c>
      <c r="E221" s="243"/>
      <c r="F221" s="222">
        <f>F216</f>
        <v>110266</v>
      </c>
      <c r="G221" s="243"/>
      <c r="H221" s="222">
        <f>H213</f>
        <v>120975</v>
      </c>
      <c r="I221" s="218"/>
      <c r="J221" s="222">
        <f>J213</f>
        <v>96220</v>
      </c>
    </row>
    <row r="222" spans="1:14" ht="21.75" customHeight="1">
      <c r="A222" s="57" t="s">
        <v>135</v>
      </c>
      <c r="C222" s="61"/>
      <c r="D222" s="222">
        <f>+D217</f>
        <v>-434</v>
      </c>
      <c r="E222" s="243"/>
      <c r="F222" s="222">
        <f>F217</f>
        <v>-1259</v>
      </c>
      <c r="G222" s="243"/>
      <c r="H222" s="227" t="s">
        <v>26</v>
      </c>
      <c r="I222" s="241"/>
      <c r="J222" s="227" t="s">
        <v>26</v>
      </c>
    </row>
    <row r="223" spans="1:14" ht="21.75" customHeight="1" thickBot="1">
      <c r="A223" s="107" t="s">
        <v>137</v>
      </c>
      <c r="C223" s="61"/>
      <c r="D223" s="244">
        <f>D213</f>
        <v>112691</v>
      </c>
      <c r="E223" s="220"/>
      <c r="F223" s="244">
        <f>SUM(F221:F222)</f>
        <v>109007</v>
      </c>
      <c r="G223" s="220"/>
      <c r="H223" s="244">
        <f>SUM(H221:H222)</f>
        <v>120975</v>
      </c>
      <c r="I223" s="220"/>
      <c r="J223" s="244">
        <f>J221</f>
        <v>96220</v>
      </c>
    </row>
    <row r="224" spans="1:14" ht="18.95" customHeight="1" thickTop="1">
      <c r="A224" s="71"/>
      <c r="C224" s="61"/>
      <c r="D224" s="154"/>
      <c r="E224" s="109"/>
      <c r="F224" s="110"/>
      <c r="G224" s="109"/>
      <c r="H224" s="111"/>
      <c r="I224" s="109"/>
      <c r="J224" s="111"/>
    </row>
    <row r="225" spans="1:10" ht="21.75" customHeight="1" thickBot="1">
      <c r="A225" s="249" t="s">
        <v>138</v>
      </c>
      <c r="B225" s="276">
        <v>13</v>
      </c>
      <c r="C225" s="61"/>
      <c r="D225" s="113">
        <f>+D216/360000</f>
        <v>0.31399166666666667</v>
      </c>
      <c r="E225" s="112"/>
      <c r="F225" s="113">
        <v>0.31</v>
      </c>
      <c r="G225" s="112"/>
      <c r="H225" s="113">
        <f>+H216/360000</f>
        <v>0.33604444444444442</v>
      </c>
      <c r="I225" s="112"/>
      <c r="J225" s="113">
        <v>0.27</v>
      </c>
    </row>
    <row r="226" spans="1:10" ht="21.75" customHeight="1" thickTop="1">
      <c r="H226" s="148"/>
    </row>
  </sheetData>
  <mergeCells count="37">
    <mergeCell ref="D40:J40"/>
    <mergeCell ref="D4:F4"/>
    <mergeCell ref="H4:J4"/>
    <mergeCell ref="D8:J8"/>
    <mergeCell ref="D36:F36"/>
    <mergeCell ref="H36:J36"/>
    <mergeCell ref="D98:F98"/>
    <mergeCell ref="H98:J98"/>
    <mergeCell ref="D70:F70"/>
    <mergeCell ref="H70:J70"/>
    <mergeCell ref="D74:J74"/>
    <mergeCell ref="D96:F96"/>
    <mergeCell ref="H96:J96"/>
    <mergeCell ref="D97:F97"/>
    <mergeCell ref="H97:J97"/>
    <mergeCell ref="D136:F136"/>
    <mergeCell ref="H136:J136"/>
    <mergeCell ref="D137:F137"/>
    <mergeCell ref="H137:J137"/>
    <mergeCell ref="D100:J100"/>
    <mergeCell ref="D135:F135"/>
    <mergeCell ref="H135:J135"/>
    <mergeCell ref="D139:J139"/>
    <mergeCell ref="D163:F163"/>
    <mergeCell ref="H163:J163"/>
    <mergeCell ref="D164:F164"/>
    <mergeCell ref="H164:J164"/>
    <mergeCell ref="D204:F204"/>
    <mergeCell ref="H204:J204"/>
    <mergeCell ref="D206:J206"/>
    <mergeCell ref="D165:F165"/>
    <mergeCell ref="H165:J165"/>
    <mergeCell ref="D167:J167"/>
    <mergeCell ref="D202:F202"/>
    <mergeCell ref="H202:J202"/>
    <mergeCell ref="D203:F203"/>
    <mergeCell ref="H203:J203"/>
  </mergeCells>
  <pageMargins left="0.70866141732283505" right="0.4" top="0.47244094488188998" bottom="0.511811023622047" header="0.511811023622047" footer="0.511811023622047"/>
  <pageSetup paperSize="9" scale="87" firstPageNumber="3" orientation="portrait" useFirstPageNumber="1" r:id="rId1"/>
  <headerFooter alignWithMargins="0">
    <oddFooter>&amp;L&amp;"Angsana New,Regular"&amp;15หมายเหตุประกอบงบการเงินเป็นส่วนหนึ่งของงบการเงินนี้&amp;"-,Regular"&amp;11
&amp;C&amp;"Angsana New,Regular"&amp;15&amp;P</oddFooter>
  </headerFooter>
  <rowBreaks count="7" manualBreakCount="7">
    <brk id="32" max="16383" man="1"/>
    <brk id="66" max="16383" man="1"/>
    <brk id="92" max="9" man="1"/>
    <brk id="131" max="9" man="1"/>
    <brk id="159" max="16383" man="1"/>
    <brk id="198" max="9" man="1"/>
    <brk id="92" max="9" man="1"/>
  </rowBreaks>
  <ignoredErrors>
    <ignoredError sqref="G86 J176 I86:J86" formulaRange="1"/>
    <ignoredError sqref="H213 H22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EB98"/>
  </sheetPr>
  <dimension ref="A1:T56"/>
  <sheetViews>
    <sheetView view="pageBreakPreview" zoomScaleNormal="100" zoomScaleSheetLayoutView="100" workbookViewId="0">
      <selection activeCell="J48" sqref="J48"/>
    </sheetView>
  </sheetViews>
  <sheetFormatPr defaultColWidth="9" defaultRowHeight="22.5" customHeight="1"/>
  <cols>
    <col min="1" max="1" width="51" style="2" customWidth="1"/>
    <col min="2" max="2" width="9" style="2" customWidth="1"/>
    <col min="3" max="3" width="1.28515625" style="2" customWidth="1"/>
    <col min="4" max="4" width="11.7109375" style="2" customWidth="1"/>
    <col min="5" max="5" width="1.28515625" style="2" customWidth="1"/>
    <col min="6" max="6" width="11.7109375" style="2" customWidth="1"/>
    <col min="7" max="7" width="1.28515625" style="2" customWidth="1"/>
    <col min="8" max="8" width="11.7109375" style="2" customWidth="1"/>
    <col min="9" max="9" width="1" style="2" customWidth="1"/>
    <col min="10" max="10" width="11.7109375" style="2" customWidth="1"/>
    <col min="11" max="11" width="1" style="2" customWidth="1"/>
    <col min="12" max="12" width="13.7109375" style="2" customWidth="1"/>
    <col min="13" max="13" width="1" style="2" customWidth="1"/>
    <col min="14" max="14" width="11.7109375" style="2" customWidth="1"/>
    <col min="15" max="15" width="1" style="2" customWidth="1"/>
    <col min="16" max="16" width="11.7109375" style="2" customWidth="1"/>
    <col min="17" max="17" width="1" style="2" customWidth="1"/>
    <col min="18" max="18" width="11.7109375" style="2" customWidth="1"/>
    <col min="19" max="19" width="9" style="2"/>
    <col min="20" max="20" width="11.42578125" style="2" customWidth="1"/>
    <col min="21" max="16384" width="9" style="2"/>
  </cols>
  <sheetData>
    <row r="1" spans="1:19" ht="22.5" customHeight="1">
      <c r="A1" s="198" t="s">
        <v>0</v>
      </c>
      <c r="B1" s="1"/>
      <c r="I1" s="3"/>
      <c r="K1" s="3"/>
      <c r="L1" s="3"/>
      <c r="M1" s="3"/>
      <c r="N1" s="3"/>
      <c r="O1" s="3"/>
      <c r="P1" s="3"/>
      <c r="Q1" s="3"/>
      <c r="R1" s="3"/>
    </row>
    <row r="2" spans="1:19" ht="22.5" customHeight="1">
      <c r="A2" s="250" t="s">
        <v>1</v>
      </c>
      <c r="B2" s="250"/>
      <c r="C2" s="250"/>
      <c r="D2" s="250"/>
      <c r="E2" s="4"/>
      <c r="F2" s="4"/>
      <c r="G2" s="4"/>
      <c r="I2" s="3"/>
      <c r="K2" s="3"/>
      <c r="L2" s="3"/>
      <c r="M2" s="3"/>
      <c r="N2" s="3"/>
      <c r="O2" s="3"/>
      <c r="P2" s="3"/>
      <c r="Q2" s="3"/>
      <c r="R2" s="3"/>
    </row>
    <row r="3" spans="1:19" ht="22.5" customHeight="1">
      <c r="A3" s="5"/>
      <c r="B3" s="5"/>
      <c r="C3" s="5"/>
      <c r="D3" s="5"/>
      <c r="E3" s="5"/>
      <c r="F3" s="5"/>
      <c r="G3" s="5"/>
      <c r="H3" s="5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9" ht="22.5" customHeight="1">
      <c r="A4" s="6"/>
      <c r="B4" s="6"/>
      <c r="C4" s="6"/>
      <c r="D4" s="284" t="s">
        <v>2</v>
      </c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</row>
    <row r="5" spans="1:19" ht="22.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 t="s">
        <v>3</v>
      </c>
      <c r="M5" s="8"/>
      <c r="N5" s="9"/>
      <c r="O5" s="9"/>
      <c r="Q5" s="8"/>
      <c r="R5" s="8"/>
    </row>
    <row r="6" spans="1:19" ht="22.5" customHeight="1">
      <c r="A6" s="7"/>
      <c r="B6" s="7"/>
      <c r="C6" s="8"/>
      <c r="E6" s="8"/>
      <c r="F6" s="8"/>
      <c r="G6" s="8"/>
      <c r="H6" s="282" t="s">
        <v>6</v>
      </c>
      <c r="I6" s="282"/>
      <c r="J6" s="282"/>
      <c r="K6" s="8"/>
      <c r="L6" s="197" t="s">
        <v>7</v>
      </c>
      <c r="M6" s="8"/>
      <c r="O6" s="8"/>
      <c r="Q6" s="8"/>
      <c r="R6" s="8"/>
    </row>
    <row r="7" spans="1:19" ht="22.5" customHeight="1">
      <c r="A7" s="7"/>
      <c r="B7" s="7"/>
      <c r="C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 t="s">
        <v>4</v>
      </c>
      <c r="Q7" s="8"/>
      <c r="R7" s="8"/>
    </row>
    <row r="8" spans="1:19" ht="22.5" customHeight="1">
      <c r="A8" s="7"/>
      <c r="B8" s="7"/>
      <c r="C8" s="8"/>
      <c r="D8" s="8" t="s">
        <v>5</v>
      </c>
      <c r="E8" s="8"/>
      <c r="F8" s="8"/>
      <c r="G8" s="8"/>
      <c r="H8" s="8"/>
      <c r="I8" s="8"/>
      <c r="J8" s="8"/>
      <c r="K8" s="8"/>
      <c r="L8" s="8"/>
      <c r="M8" s="8"/>
      <c r="N8" s="8" t="s">
        <v>8</v>
      </c>
      <c r="O8" s="8"/>
      <c r="P8" s="8" t="s">
        <v>9</v>
      </c>
      <c r="Q8" s="8"/>
      <c r="R8" s="8"/>
    </row>
    <row r="9" spans="1:19" ht="22.5" customHeight="1">
      <c r="A9" s="7"/>
      <c r="B9" s="7"/>
      <c r="C9" s="8"/>
      <c r="D9" s="8" t="s">
        <v>10</v>
      </c>
      <c r="E9" s="8"/>
      <c r="F9" s="8" t="s">
        <v>11</v>
      </c>
      <c r="G9" s="8"/>
      <c r="H9" s="8" t="s">
        <v>12</v>
      </c>
      <c r="I9" s="8"/>
      <c r="J9" s="8"/>
      <c r="K9" s="8"/>
      <c r="L9" s="8" t="s">
        <v>13</v>
      </c>
      <c r="M9" s="8"/>
      <c r="N9" s="8" t="s">
        <v>14</v>
      </c>
      <c r="O9" s="8"/>
      <c r="P9" s="8" t="s">
        <v>15</v>
      </c>
      <c r="Q9" s="8"/>
      <c r="R9" s="251" t="s">
        <v>8</v>
      </c>
    </row>
    <row r="10" spans="1:19" ht="22.5" customHeight="1">
      <c r="A10" s="7"/>
      <c r="B10" s="199" t="s">
        <v>16</v>
      </c>
      <c r="C10" s="8"/>
      <c r="D10" s="8" t="s">
        <v>17</v>
      </c>
      <c r="E10" s="8"/>
      <c r="F10" s="8" t="s">
        <v>18</v>
      </c>
      <c r="G10" s="8"/>
      <c r="H10" s="8" t="s">
        <v>19</v>
      </c>
      <c r="I10" s="8"/>
      <c r="J10" s="8" t="s">
        <v>20</v>
      </c>
      <c r="K10" s="8"/>
      <c r="L10" s="8" t="s">
        <v>21</v>
      </c>
      <c r="M10" s="8"/>
      <c r="N10" s="8" t="s">
        <v>22</v>
      </c>
      <c r="O10" s="8"/>
      <c r="P10" s="8" t="s">
        <v>23</v>
      </c>
      <c r="Q10" s="8"/>
      <c r="R10" s="251" t="s">
        <v>14</v>
      </c>
    </row>
    <row r="11" spans="1:19" ht="22.5" customHeight="1">
      <c r="A11" s="11" t="s">
        <v>24</v>
      </c>
      <c r="B11" s="11"/>
      <c r="C11" s="11"/>
      <c r="D11" s="283" t="str">
        <f>+[1]FS!D8</f>
        <v>(พันบาท)</v>
      </c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</row>
    <row r="12" spans="1:19" s="11" customFormat="1" ht="22.5" customHeight="1">
      <c r="A12" s="12" t="s">
        <v>25</v>
      </c>
      <c r="C12" s="13"/>
      <c r="D12" s="168">
        <v>360000</v>
      </c>
      <c r="E12" s="168"/>
      <c r="F12" s="168">
        <v>234222</v>
      </c>
      <c r="G12" s="168"/>
      <c r="H12" s="168">
        <v>47900</v>
      </c>
      <c r="I12" s="168"/>
      <c r="J12" s="168">
        <v>901048</v>
      </c>
      <c r="K12" s="168"/>
      <c r="L12" s="169" t="s">
        <v>26</v>
      </c>
      <c r="M12" s="169"/>
      <c r="N12" s="168">
        <f>+D12+F12+H12+J12</f>
        <v>1543170</v>
      </c>
      <c r="O12" s="168"/>
      <c r="P12" s="168">
        <v>8951</v>
      </c>
      <c r="Q12" s="168"/>
      <c r="R12" s="168">
        <f>+N12+P12</f>
        <v>1552121</v>
      </c>
      <c r="S12" s="14"/>
    </row>
    <row r="13" spans="1:19" ht="12" customHeight="1">
      <c r="A13" s="11"/>
      <c r="B13" s="11"/>
      <c r="C13" s="13"/>
      <c r="D13" s="168"/>
      <c r="E13" s="168"/>
      <c r="F13" s="170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71"/>
    </row>
    <row r="14" spans="1:19" ht="22.5" customHeight="1">
      <c r="A14" s="11" t="s">
        <v>27</v>
      </c>
      <c r="B14" s="15"/>
      <c r="C14" s="16"/>
      <c r="D14" s="168"/>
      <c r="E14" s="171"/>
      <c r="F14" s="172"/>
      <c r="G14" s="171"/>
      <c r="H14" s="168"/>
      <c r="I14" s="171"/>
      <c r="J14" s="168"/>
      <c r="K14" s="171"/>
      <c r="L14" s="171"/>
      <c r="M14" s="171"/>
      <c r="N14" s="171"/>
      <c r="O14" s="171"/>
      <c r="P14" s="173"/>
      <c r="Q14" s="171"/>
      <c r="R14" s="171"/>
    </row>
    <row r="15" spans="1:19" ht="22.5" customHeight="1">
      <c r="A15" s="15" t="s">
        <v>28</v>
      </c>
      <c r="B15" s="15"/>
      <c r="C15" s="17"/>
      <c r="D15" s="169"/>
      <c r="E15" s="174"/>
      <c r="F15" s="169"/>
      <c r="G15" s="174"/>
      <c r="H15" s="169"/>
      <c r="I15" s="174"/>
      <c r="J15" s="169"/>
      <c r="K15" s="174"/>
      <c r="L15" s="174"/>
      <c r="M15" s="174"/>
      <c r="N15" s="175"/>
      <c r="O15" s="171"/>
      <c r="P15" s="176"/>
      <c r="Q15" s="177"/>
      <c r="R15" s="252"/>
    </row>
    <row r="16" spans="1:19" ht="22.5" customHeight="1">
      <c r="A16" s="2" t="s">
        <v>29</v>
      </c>
      <c r="B16" s="19">
        <v>14</v>
      </c>
      <c r="C16" s="20"/>
      <c r="D16" s="169" t="s">
        <v>26</v>
      </c>
      <c r="E16" s="178"/>
      <c r="F16" s="169" t="s">
        <v>26</v>
      </c>
      <c r="G16" s="178"/>
      <c r="H16" s="169" t="s">
        <v>26</v>
      </c>
      <c r="I16" s="178"/>
      <c r="J16" s="237">
        <v>-108000</v>
      </c>
      <c r="K16" s="178"/>
      <c r="L16" s="169" t="s">
        <v>26</v>
      </c>
      <c r="M16" s="169"/>
      <c r="N16" s="253">
        <f>J16</f>
        <v>-108000</v>
      </c>
      <c r="O16" s="253"/>
      <c r="P16" s="254" t="s">
        <v>26</v>
      </c>
      <c r="Q16" s="237"/>
      <c r="R16" s="237">
        <f>SUM(N16:P16)</f>
        <v>-108000</v>
      </c>
    </row>
    <row r="17" spans="1:20" ht="22.5" customHeight="1">
      <c r="A17" s="2" t="s">
        <v>30</v>
      </c>
      <c r="C17" s="21"/>
      <c r="D17" s="179" t="s">
        <v>26</v>
      </c>
      <c r="E17" s="177"/>
      <c r="F17" s="179" t="s">
        <v>26</v>
      </c>
      <c r="G17" s="177"/>
      <c r="H17" s="179" t="s">
        <v>26</v>
      </c>
      <c r="I17" s="177"/>
      <c r="J17" s="179" t="s">
        <v>26</v>
      </c>
      <c r="K17" s="177"/>
      <c r="L17" s="179" t="s">
        <v>26</v>
      </c>
      <c r="M17" s="169"/>
      <c r="N17" s="179" t="s">
        <v>26</v>
      </c>
      <c r="O17" s="253"/>
      <c r="P17" s="227">
        <v>-1584</v>
      </c>
      <c r="Q17" s="237"/>
      <c r="R17" s="227">
        <f>SUM(N17:P17)</f>
        <v>-1584</v>
      </c>
    </row>
    <row r="18" spans="1:20" ht="22.5" customHeight="1">
      <c r="A18" s="22" t="s">
        <v>31</v>
      </c>
      <c r="B18" s="22"/>
      <c r="C18" s="23">
        <f>SUM(C15:C16)</f>
        <v>0</v>
      </c>
      <c r="D18" s="180" t="s">
        <v>26</v>
      </c>
      <c r="E18" s="181">
        <f>SUM(E15:E16)</f>
        <v>0</v>
      </c>
      <c r="F18" s="180" t="s">
        <v>26</v>
      </c>
      <c r="G18" s="181"/>
      <c r="H18" s="180" t="s">
        <v>26</v>
      </c>
      <c r="I18" s="181"/>
      <c r="J18" s="180">
        <f>SUM(J14:J17)</f>
        <v>-108000</v>
      </c>
      <c r="K18" s="181"/>
      <c r="L18" s="180" t="s">
        <v>26</v>
      </c>
      <c r="M18" s="169"/>
      <c r="N18" s="180">
        <f>SUM(N14:N17)</f>
        <v>-108000</v>
      </c>
      <c r="O18" s="253"/>
      <c r="P18" s="255">
        <f>SUM(P14:P17)</f>
        <v>-1584</v>
      </c>
      <c r="Q18" s="237"/>
      <c r="R18" s="255">
        <f>SUM(R14:R17)</f>
        <v>-109584</v>
      </c>
    </row>
    <row r="19" spans="1:20" ht="12.75" customHeight="1">
      <c r="A19" s="25"/>
      <c r="B19" s="25"/>
      <c r="C19" s="20"/>
      <c r="D19" s="162"/>
      <c r="E19" s="160"/>
      <c r="F19" s="163"/>
      <c r="G19" s="160"/>
      <c r="H19" s="162"/>
      <c r="I19" s="160"/>
      <c r="J19" s="162"/>
      <c r="K19" s="160"/>
      <c r="L19" s="160"/>
      <c r="M19" s="169"/>
      <c r="N19" s="164"/>
      <c r="O19" s="253"/>
      <c r="P19" s="159"/>
      <c r="Q19" s="237"/>
      <c r="R19" s="160"/>
    </row>
    <row r="20" spans="1:20" ht="22.5" customHeight="1">
      <c r="A20" s="11" t="s">
        <v>32</v>
      </c>
      <c r="B20" s="11"/>
      <c r="C20" s="26"/>
      <c r="D20" s="168"/>
      <c r="E20" s="168"/>
      <c r="F20" s="168"/>
      <c r="G20" s="168"/>
      <c r="H20" s="168"/>
      <c r="I20" s="168"/>
      <c r="J20" s="168"/>
      <c r="K20" s="168"/>
      <c r="L20" s="168"/>
      <c r="M20" s="169"/>
      <c r="N20" s="168"/>
      <c r="O20" s="253"/>
      <c r="P20" s="168"/>
      <c r="Q20" s="237"/>
      <c r="R20" s="168"/>
    </row>
    <row r="21" spans="1:20" ht="22.5" customHeight="1">
      <c r="A21" s="2" t="s">
        <v>33</v>
      </c>
      <c r="C21" s="26"/>
      <c r="D21" s="169" t="s">
        <v>26</v>
      </c>
      <c r="E21" s="168"/>
      <c r="F21" s="169" t="s">
        <v>26</v>
      </c>
      <c r="G21" s="168"/>
      <c r="H21" s="169" t="s">
        <v>26</v>
      </c>
      <c r="I21" s="168"/>
      <c r="J21" s="178">
        <v>110266</v>
      </c>
      <c r="K21" s="178"/>
      <c r="L21" s="169" t="s">
        <v>26</v>
      </c>
      <c r="M21" s="178"/>
      <c r="N21" s="178">
        <f>SUM(J21:K21)</f>
        <v>110266</v>
      </c>
      <c r="O21" s="178"/>
      <c r="P21" s="178">
        <v>-1259</v>
      </c>
      <c r="Q21" s="178"/>
      <c r="R21" s="178">
        <f>+N21+P21</f>
        <v>109007</v>
      </c>
      <c r="T21" s="27"/>
    </row>
    <row r="22" spans="1:20" ht="22.5" customHeight="1">
      <c r="A22" s="81" t="s">
        <v>34</v>
      </c>
      <c r="B22" s="81"/>
      <c r="C22" s="26"/>
      <c r="D22" s="179" t="s">
        <v>26</v>
      </c>
      <c r="E22" s="168"/>
      <c r="F22" s="179" t="s">
        <v>26</v>
      </c>
      <c r="G22" s="168"/>
      <c r="H22" s="179" t="s">
        <v>26</v>
      </c>
      <c r="I22" s="168"/>
      <c r="J22" s="179" t="s">
        <v>26</v>
      </c>
      <c r="K22" s="178"/>
      <c r="L22" s="179" t="s">
        <v>26</v>
      </c>
      <c r="M22" s="178"/>
      <c r="N22" s="179" t="s">
        <v>26</v>
      </c>
      <c r="O22" s="178"/>
      <c r="P22" s="179" t="s">
        <v>26</v>
      </c>
      <c r="Q22" s="178"/>
      <c r="R22" s="179" t="s">
        <v>26</v>
      </c>
    </row>
    <row r="23" spans="1:20" ht="22.5" customHeight="1">
      <c r="A23" s="22" t="s">
        <v>35</v>
      </c>
      <c r="B23" s="22"/>
      <c r="C23" s="23"/>
      <c r="D23" s="180" t="s">
        <v>26</v>
      </c>
      <c r="E23" s="161"/>
      <c r="F23" s="180" t="s">
        <v>26</v>
      </c>
      <c r="G23" s="161"/>
      <c r="H23" s="180" t="s">
        <v>26</v>
      </c>
      <c r="I23" s="161"/>
      <c r="J23" s="180">
        <f>SUM(J21:J22)</f>
        <v>110266</v>
      </c>
      <c r="K23" s="161"/>
      <c r="L23" s="180" t="s">
        <v>26</v>
      </c>
      <c r="M23" s="168"/>
      <c r="N23" s="180">
        <f>SUM(N21:N22)</f>
        <v>110266</v>
      </c>
      <c r="O23" s="161"/>
      <c r="P23" s="180">
        <f>SUM(P21:P22)</f>
        <v>-1259</v>
      </c>
      <c r="Q23" s="161"/>
      <c r="R23" s="180">
        <f>SUM(R21:R22)</f>
        <v>109007</v>
      </c>
    </row>
    <row r="24" spans="1:20" ht="12.75" customHeight="1">
      <c r="A24" s="22"/>
      <c r="B24" s="22"/>
      <c r="C24" s="26"/>
      <c r="D24" s="159"/>
      <c r="E24" s="165"/>
      <c r="F24" s="32"/>
      <c r="G24" s="165"/>
      <c r="H24" s="165"/>
      <c r="I24" s="165"/>
      <c r="J24" s="165"/>
      <c r="K24" s="165"/>
      <c r="L24" s="165"/>
      <c r="M24" s="168"/>
      <c r="N24" s="164"/>
      <c r="O24" s="165"/>
      <c r="P24" s="164"/>
      <c r="Q24" s="165"/>
      <c r="R24" s="160"/>
    </row>
    <row r="25" spans="1:20" ht="22.5" hidden="1" customHeight="1">
      <c r="A25" s="29" t="s">
        <v>36</v>
      </c>
      <c r="B25" s="29"/>
      <c r="C25" s="30"/>
      <c r="D25" s="159"/>
      <c r="E25" s="166"/>
      <c r="F25" s="167"/>
      <c r="G25" s="166"/>
      <c r="H25" s="166"/>
      <c r="I25" s="166"/>
      <c r="J25" s="166"/>
      <c r="K25" s="166"/>
      <c r="L25" s="166"/>
      <c r="M25" s="168"/>
      <c r="N25" s="164"/>
      <c r="O25" s="166"/>
      <c r="P25" s="164"/>
      <c r="Q25" s="166"/>
      <c r="R25" s="160"/>
    </row>
    <row r="26" spans="1:20" ht="22.5" customHeight="1" thickBot="1">
      <c r="A26" s="12" t="s">
        <v>37</v>
      </c>
      <c r="B26" s="12"/>
      <c r="C26" s="23"/>
      <c r="D26" s="256">
        <f>SUM(D12,D18,D23)</f>
        <v>360000</v>
      </c>
      <c r="E26" s="161"/>
      <c r="F26" s="256">
        <f>SUM(F12,F18,F23)</f>
        <v>234222</v>
      </c>
      <c r="G26" s="161"/>
      <c r="H26" s="256">
        <f>SUM(H12,H18,H23)</f>
        <v>47900</v>
      </c>
      <c r="I26" s="161"/>
      <c r="J26" s="256">
        <f>SUM(J12,J18,J23)</f>
        <v>903314</v>
      </c>
      <c r="K26" s="161"/>
      <c r="L26" s="256" t="s">
        <v>26</v>
      </c>
      <c r="M26" s="168"/>
      <c r="N26" s="256">
        <f>SUM(N12,N18,N23)</f>
        <v>1545436</v>
      </c>
      <c r="O26" s="161"/>
      <c r="P26" s="256">
        <f>SUM(P12,P18,P23)</f>
        <v>6108</v>
      </c>
      <c r="Q26" s="161"/>
      <c r="R26" s="256">
        <f>SUM(R12,R18,R23)</f>
        <v>1551544</v>
      </c>
    </row>
    <row r="27" spans="1:20" ht="22.5" customHeight="1" thickTop="1">
      <c r="A27" s="198" t="s">
        <v>0</v>
      </c>
      <c r="B27" s="1"/>
      <c r="I27" s="3"/>
      <c r="K27" s="3"/>
      <c r="L27" s="3"/>
      <c r="M27" s="3"/>
      <c r="N27" s="3"/>
      <c r="O27" s="3"/>
      <c r="P27" s="3"/>
      <c r="Q27" s="3"/>
      <c r="R27" s="3"/>
    </row>
    <row r="28" spans="1:20" ht="22.5" customHeight="1">
      <c r="A28" s="285" t="s">
        <v>1</v>
      </c>
      <c r="B28" s="285"/>
      <c r="C28" s="285"/>
      <c r="D28" s="285"/>
      <c r="E28" s="4"/>
      <c r="F28" s="4"/>
      <c r="G28" s="4"/>
      <c r="I28" s="3"/>
      <c r="K28" s="3"/>
      <c r="L28" s="3"/>
      <c r="M28" s="3"/>
      <c r="N28" s="3"/>
      <c r="O28" s="3"/>
      <c r="P28" s="3"/>
      <c r="Q28" s="3"/>
      <c r="R28" s="3"/>
    </row>
    <row r="29" spans="1:20" ht="22.5" customHeight="1">
      <c r="A29" s="12"/>
      <c r="B29" s="12"/>
      <c r="C29" s="12"/>
      <c r="D29" s="12"/>
      <c r="E29" s="12"/>
      <c r="F29" s="12"/>
      <c r="G29" s="12"/>
      <c r="H29" s="12"/>
      <c r="I29" s="26"/>
      <c r="J29" s="26"/>
      <c r="K29" s="26"/>
      <c r="L29" s="26"/>
      <c r="M29" s="26"/>
      <c r="N29" s="26"/>
      <c r="O29" s="26"/>
      <c r="P29" s="26"/>
      <c r="Q29" s="26"/>
      <c r="R29" s="26"/>
    </row>
    <row r="30" spans="1:20" ht="22.5" customHeight="1">
      <c r="A30" s="6"/>
      <c r="B30" s="6"/>
      <c r="C30" s="6"/>
      <c r="D30" s="284" t="s">
        <v>2</v>
      </c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</row>
    <row r="31" spans="1:20" ht="22.5" customHeight="1">
      <c r="A31" s="7"/>
      <c r="B31" s="7"/>
      <c r="C31" s="8"/>
      <c r="D31" s="8"/>
      <c r="E31" s="8"/>
      <c r="F31" s="8"/>
      <c r="G31" s="8"/>
      <c r="H31" s="8"/>
      <c r="I31" s="8"/>
      <c r="J31" s="8"/>
      <c r="K31" s="8"/>
      <c r="L31" s="8" t="s">
        <v>3</v>
      </c>
      <c r="M31" s="8"/>
      <c r="N31" s="9"/>
      <c r="O31" s="9"/>
      <c r="Q31" s="8"/>
      <c r="R31" s="8"/>
    </row>
    <row r="32" spans="1:20" ht="22.5" customHeight="1">
      <c r="A32" s="7"/>
      <c r="B32" s="7"/>
      <c r="C32" s="8"/>
      <c r="E32" s="8"/>
      <c r="F32" s="8"/>
      <c r="G32" s="8"/>
      <c r="H32" s="282" t="s">
        <v>6</v>
      </c>
      <c r="I32" s="282"/>
      <c r="J32" s="282"/>
      <c r="K32" s="8"/>
      <c r="L32" s="197" t="s">
        <v>7</v>
      </c>
      <c r="M32" s="8"/>
      <c r="O32" s="8"/>
      <c r="Q32" s="8"/>
      <c r="R32" s="8"/>
    </row>
    <row r="33" spans="1:20" ht="22.5" customHeight="1">
      <c r="A33" s="7"/>
      <c r="B33" s="7"/>
      <c r="C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 t="s">
        <v>4</v>
      </c>
      <c r="Q33" s="8"/>
      <c r="R33" s="8"/>
    </row>
    <row r="34" spans="1:20" ht="22.5" customHeight="1">
      <c r="A34" s="7"/>
      <c r="B34" s="7"/>
      <c r="C34" s="8"/>
      <c r="D34" s="8" t="s">
        <v>5</v>
      </c>
      <c r="E34" s="8"/>
      <c r="F34" s="8"/>
      <c r="G34" s="8"/>
      <c r="H34" s="8"/>
      <c r="I34" s="8"/>
      <c r="J34" s="8"/>
      <c r="K34" s="8"/>
      <c r="L34" s="8"/>
      <c r="M34" s="8"/>
      <c r="N34" s="8" t="s">
        <v>8</v>
      </c>
      <c r="O34" s="8"/>
      <c r="P34" s="8" t="s">
        <v>9</v>
      </c>
      <c r="Q34" s="8"/>
      <c r="R34" s="8"/>
    </row>
    <row r="35" spans="1:20" ht="22.5" customHeight="1">
      <c r="A35" s="7"/>
      <c r="B35" s="7"/>
      <c r="C35" s="8"/>
      <c r="D35" s="8" t="s">
        <v>10</v>
      </c>
      <c r="E35" s="8"/>
      <c r="F35" s="8" t="s">
        <v>11</v>
      </c>
      <c r="G35" s="8"/>
      <c r="H35" s="8" t="s">
        <v>12</v>
      </c>
      <c r="I35" s="8"/>
      <c r="J35" s="8"/>
      <c r="K35" s="8"/>
      <c r="L35" s="8" t="s">
        <v>13</v>
      </c>
      <c r="M35" s="8"/>
      <c r="N35" s="8" t="s">
        <v>14</v>
      </c>
      <c r="O35" s="8"/>
      <c r="P35" s="8" t="s">
        <v>15</v>
      </c>
      <c r="Q35" s="8"/>
      <c r="R35" s="251" t="s">
        <v>8</v>
      </c>
    </row>
    <row r="36" spans="1:20" ht="22.5" customHeight="1">
      <c r="A36" s="7"/>
      <c r="B36" s="199" t="s">
        <v>16</v>
      </c>
      <c r="C36" s="8"/>
      <c r="D36" s="8" t="s">
        <v>17</v>
      </c>
      <c r="E36" s="8"/>
      <c r="F36" s="8" t="s">
        <v>18</v>
      </c>
      <c r="G36" s="8"/>
      <c r="H36" s="8" t="s">
        <v>19</v>
      </c>
      <c r="I36" s="8"/>
      <c r="J36" s="8" t="s">
        <v>20</v>
      </c>
      <c r="K36" s="8"/>
      <c r="L36" s="8" t="s">
        <v>21</v>
      </c>
      <c r="M36" s="8"/>
      <c r="N36" s="8" t="s">
        <v>22</v>
      </c>
      <c r="O36" s="8"/>
      <c r="P36" s="8" t="s">
        <v>23</v>
      </c>
      <c r="Q36" s="8"/>
      <c r="R36" s="251" t="s">
        <v>14</v>
      </c>
    </row>
    <row r="37" spans="1:20" ht="22.5" customHeight="1">
      <c r="A37" s="11" t="s">
        <v>38</v>
      </c>
      <c r="B37" s="11"/>
      <c r="C37" s="11"/>
      <c r="D37" s="283" t="str">
        <f>+[1]FS!D8</f>
        <v>(พันบาท)</v>
      </c>
      <c r="E37" s="283"/>
      <c r="F37" s="283"/>
      <c r="G37" s="283"/>
      <c r="H37" s="283"/>
      <c r="I37" s="283"/>
      <c r="J37" s="283"/>
      <c r="K37" s="283"/>
      <c r="L37" s="283"/>
      <c r="M37" s="283"/>
      <c r="N37" s="283"/>
      <c r="O37" s="283"/>
      <c r="P37" s="283"/>
      <c r="Q37" s="283"/>
      <c r="R37" s="283"/>
    </row>
    <row r="38" spans="1:20" ht="22.5" customHeight="1">
      <c r="A38" s="11" t="s">
        <v>39</v>
      </c>
      <c r="B38" s="11"/>
      <c r="C38" s="31"/>
      <c r="D38" s="168">
        <v>360000</v>
      </c>
      <c r="E38" s="168"/>
      <c r="F38" s="168">
        <v>234222</v>
      </c>
      <c r="G38" s="168"/>
      <c r="H38" s="168">
        <v>47900</v>
      </c>
      <c r="I38" s="168"/>
      <c r="J38" s="168">
        <v>981042</v>
      </c>
      <c r="K38" s="168"/>
      <c r="L38" s="257" t="s">
        <v>26</v>
      </c>
      <c r="M38" s="168"/>
      <c r="N38" s="168">
        <f>+D38+F38+H38+J38</f>
        <v>1623164</v>
      </c>
      <c r="O38" s="168"/>
      <c r="P38" s="168">
        <v>5178</v>
      </c>
      <c r="Q38" s="168"/>
      <c r="R38" s="168">
        <f>+N38+P38</f>
        <v>1628342</v>
      </c>
      <c r="S38" s="32"/>
      <c r="T38" s="32"/>
    </row>
    <row r="39" spans="1:20" ht="22.5" customHeight="1">
      <c r="A39" s="11"/>
      <c r="B39" s="11"/>
      <c r="C39" s="31"/>
      <c r="D39" s="168"/>
      <c r="E39" s="168"/>
      <c r="F39" s="170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71"/>
    </row>
    <row r="40" spans="1:20" ht="22.5" customHeight="1">
      <c r="A40" s="11" t="s">
        <v>27</v>
      </c>
      <c r="B40" s="15"/>
      <c r="C40" s="16"/>
      <c r="D40" s="168"/>
      <c r="E40" s="171"/>
      <c r="F40" s="172"/>
      <c r="G40" s="171"/>
      <c r="H40" s="168"/>
      <c r="I40" s="171"/>
      <c r="J40" s="168"/>
      <c r="K40" s="171"/>
      <c r="L40" s="171"/>
      <c r="M40" s="171"/>
      <c r="N40" s="171"/>
      <c r="O40" s="171"/>
      <c r="P40" s="173"/>
      <c r="Q40" s="171"/>
      <c r="R40" s="171"/>
    </row>
    <row r="41" spans="1:20" ht="22.5" customHeight="1">
      <c r="A41" s="15" t="s">
        <v>28</v>
      </c>
      <c r="B41" s="15"/>
      <c r="C41" s="17"/>
      <c r="D41" s="169"/>
      <c r="E41" s="174"/>
      <c r="F41" s="169"/>
      <c r="G41" s="174"/>
      <c r="H41" s="169"/>
      <c r="I41" s="174"/>
      <c r="J41" s="169"/>
      <c r="K41" s="174"/>
      <c r="L41" s="174"/>
      <c r="M41" s="174"/>
      <c r="N41" s="175"/>
      <c r="O41" s="171"/>
      <c r="P41" s="176"/>
      <c r="Q41" s="177"/>
      <c r="R41" s="252"/>
    </row>
    <row r="42" spans="1:20" ht="22.5" customHeight="1">
      <c r="A42" s="2" t="s">
        <v>29</v>
      </c>
      <c r="B42" s="19">
        <v>14</v>
      </c>
      <c r="C42" s="20"/>
      <c r="D42" s="169" t="s">
        <v>26</v>
      </c>
      <c r="E42" s="178"/>
      <c r="F42" s="169" t="s">
        <v>26</v>
      </c>
      <c r="G42" s="178"/>
      <c r="H42" s="169" t="s">
        <v>26</v>
      </c>
      <c r="I42" s="178"/>
      <c r="J42" s="253">
        <v>-126000</v>
      </c>
      <c r="K42" s="178"/>
      <c r="L42" s="169" t="s">
        <v>26</v>
      </c>
      <c r="M42" s="169"/>
      <c r="N42" s="178">
        <f>J42</f>
        <v>-126000</v>
      </c>
      <c r="O42" s="178"/>
      <c r="P42" s="169" t="s">
        <v>26</v>
      </c>
      <c r="Q42" s="178"/>
      <c r="R42" s="178">
        <f>SUM(N42:P42)</f>
        <v>-126000</v>
      </c>
    </row>
    <row r="43" spans="1:20" ht="22.5" customHeight="1">
      <c r="A43" s="2" t="s">
        <v>30</v>
      </c>
      <c r="C43" s="21"/>
      <c r="D43" s="179" t="s">
        <v>26</v>
      </c>
      <c r="E43" s="177"/>
      <c r="F43" s="179" t="s">
        <v>26</v>
      </c>
      <c r="G43" s="177"/>
      <c r="H43" s="179" t="s">
        <v>26</v>
      </c>
      <c r="I43" s="177"/>
      <c r="J43" s="179" t="s">
        <v>26</v>
      </c>
      <c r="K43" s="177"/>
      <c r="L43" s="179" t="s">
        <v>26</v>
      </c>
      <c r="M43" s="169"/>
      <c r="N43" s="179" t="s">
        <v>26</v>
      </c>
      <c r="O43" s="177"/>
      <c r="P43" s="178">
        <v>-85</v>
      </c>
      <c r="Q43" s="178"/>
      <c r="R43" s="178">
        <f>SUM(N43:P43)</f>
        <v>-85</v>
      </c>
    </row>
    <row r="44" spans="1:20" ht="22.5" customHeight="1">
      <c r="A44" s="22" t="s">
        <v>31</v>
      </c>
      <c r="B44" s="22"/>
      <c r="C44" s="23">
        <f>SUM(C41:C42)</f>
        <v>0</v>
      </c>
      <c r="D44" s="180" t="s">
        <v>26</v>
      </c>
      <c r="E44" s="181">
        <f>SUM(E41:E42)</f>
        <v>0</v>
      </c>
      <c r="F44" s="180" t="s">
        <v>26</v>
      </c>
      <c r="G44" s="181"/>
      <c r="H44" s="180" t="s">
        <v>26</v>
      </c>
      <c r="I44" s="181"/>
      <c r="J44" s="180">
        <f>SUM(J40:J43)</f>
        <v>-126000</v>
      </c>
      <c r="K44" s="181"/>
      <c r="L44" s="180" t="s">
        <v>26</v>
      </c>
      <c r="M44" s="169"/>
      <c r="N44" s="180">
        <f>SUM(N40:N43)</f>
        <v>-126000</v>
      </c>
      <c r="O44" s="181"/>
      <c r="P44" s="180">
        <f>SUM(P40:P43)</f>
        <v>-85</v>
      </c>
      <c r="Q44" s="181"/>
      <c r="R44" s="180">
        <f>SUM(R40:R43)</f>
        <v>-126085</v>
      </c>
    </row>
    <row r="45" spans="1:20" ht="12.75" customHeight="1">
      <c r="A45" s="25"/>
      <c r="B45" s="25"/>
      <c r="C45" s="20"/>
      <c r="D45" s="162"/>
      <c r="E45" s="160"/>
      <c r="F45" s="163"/>
      <c r="G45" s="160"/>
      <c r="H45" s="162"/>
      <c r="I45" s="160"/>
      <c r="J45" s="162"/>
      <c r="K45" s="160"/>
      <c r="L45" s="160"/>
      <c r="M45" s="169"/>
      <c r="N45" s="164"/>
      <c r="O45" s="160"/>
      <c r="P45" s="159"/>
      <c r="Q45" s="160"/>
      <c r="R45" s="160"/>
    </row>
    <row r="46" spans="1:20" ht="22.5" customHeight="1">
      <c r="A46" s="11" t="s">
        <v>32</v>
      </c>
      <c r="B46" s="11"/>
      <c r="C46" s="26"/>
      <c r="D46" s="168"/>
      <c r="E46" s="168"/>
      <c r="F46" s="168"/>
      <c r="G46" s="168"/>
      <c r="H46" s="168"/>
      <c r="I46" s="168"/>
      <c r="J46" s="168"/>
      <c r="K46" s="168"/>
      <c r="L46" s="168"/>
      <c r="M46" s="169"/>
      <c r="N46" s="168"/>
      <c r="O46" s="168"/>
      <c r="P46" s="168"/>
      <c r="Q46" s="168"/>
      <c r="R46" s="168"/>
    </row>
    <row r="47" spans="1:20" ht="22.5" customHeight="1">
      <c r="A47" s="2" t="s">
        <v>33</v>
      </c>
      <c r="C47" s="26"/>
      <c r="D47" s="169" t="s">
        <v>26</v>
      </c>
      <c r="E47" s="178"/>
      <c r="F47" s="169" t="s">
        <v>26</v>
      </c>
      <c r="G47" s="178"/>
      <c r="H47" s="169" t="s">
        <v>26</v>
      </c>
      <c r="I47" s="178"/>
      <c r="J47" s="178">
        <f>+'BS-PL'!D216</f>
        <v>113037</v>
      </c>
      <c r="K47" s="178"/>
      <c r="L47" s="169" t="s">
        <v>26</v>
      </c>
      <c r="M47" s="169"/>
      <c r="N47" s="178">
        <f>SUM(D47:L47)</f>
        <v>113037</v>
      </c>
      <c r="O47" s="178"/>
      <c r="P47" s="178">
        <f>+'BS-PL'!D222</f>
        <v>-434</v>
      </c>
      <c r="Q47" s="178"/>
      <c r="R47" s="178">
        <f>+N47+P47</f>
        <v>112603</v>
      </c>
      <c r="S47" s="32"/>
      <c r="T47" s="32"/>
    </row>
    <row r="48" spans="1:20" ht="22.5" customHeight="1">
      <c r="A48" s="81" t="s">
        <v>34</v>
      </c>
      <c r="B48" s="81"/>
      <c r="C48" s="26"/>
      <c r="D48" s="179" t="s">
        <v>26</v>
      </c>
      <c r="E48" s="178"/>
      <c r="F48" s="179" t="s">
        <v>26</v>
      </c>
      <c r="G48" s="178"/>
      <c r="H48" s="179" t="s">
        <v>26</v>
      </c>
      <c r="I48" s="178"/>
      <c r="J48" s="178">
        <v>89</v>
      </c>
      <c r="K48" s="178"/>
      <c r="L48" s="178">
        <v>-1</v>
      </c>
      <c r="M48" s="169"/>
      <c r="N48" s="178">
        <f>SUM(D48:L48)</f>
        <v>88</v>
      </c>
      <c r="O48" s="178"/>
      <c r="P48" s="179" t="s">
        <v>26</v>
      </c>
      <c r="Q48" s="178"/>
      <c r="R48" s="178">
        <f>N48</f>
        <v>88</v>
      </c>
      <c r="S48" s="32"/>
      <c r="T48" s="32"/>
    </row>
    <row r="49" spans="1:19" ht="22.5" customHeight="1">
      <c r="A49" s="22" t="s">
        <v>35</v>
      </c>
      <c r="B49" s="22"/>
      <c r="C49" s="23"/>
      <c r="D49" s="180" t="s">
        <v>26</v>
      </c>
      <c r="E49" s="161"/>
      <c r="F49" s="180" t="s">
        <v>26</v>
      </c>
      <c r="G49" s="161"/>
      <c r="H49" s="180" t="s">
        <v>26</v>
      </c>
      <c r="I49" s="161"/>
      <c r="J49" s="180">
        <f>SUM(J47:J48)</f>
        <v>113126</v>
      </c>
      <c r="K49" s="161"/>
      <c r="L49" s="180">
        <f>SUM(L47:L48)</f>
        <v>-1</v>
      </c>
      <c r="M49" s="169"/>
      <c r="N49" s="180">
        <f>SUM(N47:N48)</f>
        <v>113125</v>
      </c>
      <c r="O49" s="161"/>
      <c r="P49" s="180">
        <f>SUM(P47:P48)</f>
        <v>-434</v>
      </c>
      <c r="Q49" s="161"/>
      <c r="R49" s="180">
        <f>SUM(R47:R48)</f>
        <v>112691</v>
      </c>
    </row>
    <row r="50" spans="1:19" ht="12.75" customHeight="1">
      <c r="A50" s="22"/>
      <c r="B50" s="22"/>
      <c r="C50" s="26"/>
      <c r="D50" s="159"/>
      <c r="E50" s="165"/>
      <c r="F50" s="32"/>
      <c r="G50" s="165"/>
      <c r="H50" s="165"/>
      <c r="I50" s="165"/>
      <c r="J50" s="165"/>
      <c r="K50" s="165"/>
      <c r="L50" s="165"/>
      <c r="M50" s="169"/>
      <c r="N50" s="164"/>
      <c r="O50" s="165"/>
      <c r="P50" s="164"/>
      <c r="Q50" s="165"/>
      <c r="R50" s="160"/>
    </row>
    <row r="51" spans="1:19" ht="22.5" hidden="1" customHeight="1">
      <c r="A51" s="29" t="s">
        <v>36</v>
      </c>
      <c r="B51" s="29"/>
      <c r="C51" s="30"/>
      <c r="D51" s="159"/>
      <c r="E51" s="166"/>
      <c r="F51" s="167"/>
      <c r="G51" s="166"/>
      <c r="H51" s="166"/>
      <c r="I51" s="166"/>
      <c r="J51" s="166"/>
      <c r="K51" s="166"/>
      <c r="L51" s="166"/>
      <c r="M51" s="169"/>
      <c r="N51" s="164"/>
      <c r="O51" s="166"/>
      <c r="P51" s="164"/>
      <c r="Q51" s="166"/>
      <c r="R51" s="160"/>
    </row>
    <row r="52" spans="1:19" ht="22.5" customHeight="1" thickBot="1">
      <c r="A52" s="12" t="s">
        <v>40</v>
      </c>
      <c r="B52" s="12"/>
      <c r="C52" s="23"/>
      <c r="D52" s="256">
        <f>SUM(D38,D44,D49)</f>
        <v>360000</v>
      </c>
      <c r="E52" s="161"/>
      <c r="F52" s="256">
        <f>SUM(F38,F44,F49)</f>
        <v>234222</v>
      </c>
      <c r="G52" s="161"/>
      <c r="H52" s="256">
        <f>SUM(H38,H44,H49)</f>
        <v>47900</v>
      </c>
      <c r="I52" s="161"/>
      <c r="J52" s="256">
        <f>SUM(J38,J44,J49)</f>
        <v>968168</v>
      </c>
      <c r="K52" s="161"/>
      <c r="L52" s="256">
        <f>SUM(L38,L44,L49)</f>
        <v>-1</v>
      </c>
      <c r="M52" s="169"/>
      <c r="N52" s="256">
        <f>SUM(N38,N44,N49)</f>
        <v>1610289</v>
      </c>
      <c r="O52" s="161"/>
      <c r="P52" s="256">
        <f>SUM(P38,P44,P49)</f>
        <v>4659</v>
      </c>
      <c r="Q52" s="161"/>
      <c r="R52" s="256">
        <f>SUM(R38,R44,R49)</f>
        <v>1614948</v>
      </c>
    </row>
    <row r="53" spans="1:19" ht="22.5" customHeight="1" thickTop="1">
      <c r="M53" s="169"/>
    </row>
    <row r="54" spans="1:19" ht="22.5" customHeight="1">
      <c r="J54" s="27">
        <f>J52-'BS-PL'!D84</f>
        <v>0</v>
      </c>
      <c r="K54" s="27"/>
      <c r="L54" s="27">
        <f>L52-'BS-PL'!D85</f>
        <v>0</v>
      </c>
      <c r="M54" s="27"/>
      <c r="N54" s="27">
        <f>N52-'BS-PL'!D86</f>
        <v>0</v>
      </c>
      <c r="O54" s="27"/>
      <c r="P54" s="27">
        <f>P52-'BS-PL'!D87</f>
        <v>0</v>
      </c>
      <c r="Q54" s="27"/>
      <c r="R54" s="27">
        <f>'CH-Conso'!R52-'BS-PL'!D88</f>
        <v>0</v>
      </c>
      <c r="S54" s="32"/>
    </row>
    <row r="55" spans="1:19" ht="22.5" customHeight="1">
      <c r="J55" s="32"/>
      <c r="K55" s="32"/>
      <c r="L55" s="32"/>
      <c r="M55" s="32"/>
      <c r="N55" s="32"/>
      <c r="O55" s="32"/>
      <c r="P55" s="32"/>
      <c r="Q55" s="32"/>
      <c r="R55" s="32"/>
      <c r="S55" s="32"/>
    </row>
    <row r="56" spans="1:19" ht="22.5" customHeight="1">
      <c r="J56" s="32"/>
      <c r="K56" s="32"/>
      <c r="L56" s="32"/>
      <c r="M56" s="32"/>
      <c r="N56" s="32"/>
      <c r="O56" s="32"/>
      <c r="P56" s="32"/>
      <c r="Q56" s="32"/>
      <c r="R56" s="32"/>
      <c r="S56" s="32"/>
    </row>
  </sheetData>
  <mergeCells count="7">
    <mergeCell ref="H32:J32"/>
    <mergeCell ref="D37:R37"/>
    <mergeCell ref="D4:R4"/>
    <mergeCell ref="H6:J6"/>
    <mergeCell ref="D11:R11"/>
    <mergeCell ref="A28:D28"/>
    <mergeCell ref="D30:R30"/>
  </mergeCells>
  <pageMargins left="0.70866141732283505" right="0.47244094488188998" top="0.47244094488188998" bottom="0.511811023622047" header="0.511811023622047" footer="0.511811023622047"/>
  <pageSetup paperSize="9" scale="77" firstPageNumber="10" orientation="landscape" useFirstPageNumber="1" r:id="rId1"/>
  <headerFooter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2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EB98"/>
  </sheetPr>
  <dimension ref="A1:S53"/>
  <sheetViews>
    <sheetView view="pageBreakPreview" zoomScaleNormal="115" zoomScaleSheetLayoutView="100" workbookViewId="0">
      <selection activeCell="J20" sqref="J20"/>
    </sheetView>
  </sheetViews>
  <sheetFormatPr defaultColWidth="9" defaultRowHeight="21.95" customHeight="1"/>
  <cols>
    <col min="1" max="1" width="59.140625" style="3" customWidth="1"/>
    <col min="2" max="2" width="11.5703125" style="50" customWidth="1"/>
    <col min="3" max="3" width="1.28515625" style="3" customWidth="1"/>
    <col min="4" max="4" width="14.140625" style="3" customWidth="1"/>
    <col min="5" max="5" width="1.28515625" style="3" customWidth="1"/>
    <col min="6" max="6" width="14.140625" style="3" customWidth="1"/>
    <col min="7" max="7" width="1.28515625" style="3" customWidth="1"/>
    <col min="8" max="8" width="14.140625" style="3" customWidth="1"/>
    <col min="9" max="9" width="1.28515625" style="3" customWidth="1"/>
    <col min="10" max="10" width="14.140625" style="3" customWidth="1"/>
    <col min="11" max="11" width="1.140625" style="3" customWidth="1"/>
    <col min="12" max="12" width="14.140625" style="3" customWidth="1"/>
    <col min="13" max="13" width="1.140625" style="35" customWidth="1"/>
    <col min="14" max="14" width="14.42578125" style="3" customWidth="1"/>
    <col min="15" max="16384" width="9" style="3"/>
  </cols>
  <sheetData>
    <row r="1" spans="1:19" ht="23.25">
      <c r="A1" s="5" t="s">
        <v>0</v>
      </c>
      <c r="B1" s="33"/>
      <c r="C1" s="2"/>
      <c r="D1" s="2"/>
      <c r="E1" s="2"/>
      <c r="F1" s="2"/>
      <c r="G1" s="2"/>
    </row>
    <row r="2" spans="1:19" ht="23.25">
      <c r="A2" s="285" t="s">
        <v>1</v>
      </c>
      <c r="B2" s="285"/>
      <c r="C2" s="285"/>
      <c r="D2" s="285"/>
      <c r="E2" s="4"/>
      <c r="F2" s="4"/>
      <c r="G2" s="4"/>
    </row>
    <row r="3" spans="1:19" ht="21.75" customHeight="1">
      <c r="A3" s="5"/>
      <c r="B3" s="5"/>
      <c r="C3" s="5"/>
      <c r="D3" s="5"/>
      <c r="E3" s="5"/>
      <c r="F3" s="5"/>
      <c r="G3" s="5"/>
    </row>
    <row r="4" spans="1:19" ht="22.5" customHeight="1">
      <c r="A4" s="5"/>
      <c r="B4" s="5"/>
      <c r="C4" s="5"/>
      <c r="D4" s="287" t="s">
        <v>41</v>
      </c>
      <c r="E4" s="287"/>
      <c r="F4" s="287"/>
      <c r="G4" s="287"/>
      <c r="H4" s="287"/>
      <c r="I4" s="287"/>
      <c r="J4" s="287"/>
      <c r="K4" s="287"/>
      <c r="L4" s="287"/>
      <c r="M4" s="287"/>
      <c r="N4" s="287"/>
    </row>
    <row r="5" spans="1:19" ht="22.5" customHeight="1">
      <c r="A5" s="267"/>
      <c r="B5" s="267"/>
      <c r="C5" s="267"/>
      <c r="D5" s="268"/>
      <c r="E5" s="268"/>
      <c r="F5" s="268"/>
      <c r="G5" s="268"/>
      <c r="H5" s="268"/>
      <c r="I5" s="268"/>
      <c r="J5" s="268"/>
      <c r="K5" s="268"/>
      <c r="L5" s="269" t="s">
        <v>3</v>
      </c>
      <c r="M5" s="268"/>
      <c r="N5" s="268"/>
    </row>
    <row r="6" spans="1:19" s="30" customFormat="1" ht="21.95" customHeight="1">
      <c r="A6" s="36"/>
      <c r="B6" s="34"/>
      <c r="E6" s="38"/>
      <c r="F6" s="38"/>
      <c r="G6" s="38"/>
      <c r="H6" s="288" t="s">
        <v>6</v>
      </c>
      <c r="I6" s="288"/>
      <c r="J6" s="288"/>
      <c r="K6" s="35"/>
      <c r="L6" s="270" t="s">
        <v>7</v>
      </c>
      <c r="M6" s="43"/>
    </row>
    <row r="7" spans="1:19" s="30" customFormat="1" ht="21.95" customHeight="1">
      <c r="A7" s="36"/>
      <c r="B7" s="34"/>
      <c r="D7" s="38" t="s">
        <v>5</v>
      </c>
      <c r="E7" s="38"/>
      <c r="F7" s="38"/>
      <c r="G7" s="38"/>
      <c r="K7" s="194"/>
      <c r="M7" s="37"/>
    </row>
    <row r="8" spans="1:19" s="30" customFormat="1" ht="21.95" customHeight="1">
      <c r="A8" s="36"/>
      <c r="B8" s="34"/>
      <c r="D8" s="8" t="s">
        <v>10</v>
      </c>
      <c r="E8" s="38"/>
      <c r="F8" s="8" t="s">
        <v>11</v>
      </c>
      <c r="G8" s="8"/>
      <c r="H8" s="194" t="s">
        <v>12</v>
      </c>
      <c r="I8" s="8"/>
      <c r="J8" s="7"/>
      <c r="K8" s="7"/>
      <c r="L8" s="8" t="s">
        <v>13</v>
      </c>
      <c r="M8" s="7"/>
      <c r="N8" s="38" t="s">
        <v>8</v>
      </c>
    </row>
    <row r="9" spans="1:19" s="7" customFormat="1" ht="21.95" customHeight="1">
      <c r="A9" s="39"/>
      <c r="B9" s="199" t="s">
        <v>16</v>
      </c>
      <c r="D9" s="8" t="s">
        <v>42</v>
      </c>
      <c r="E9" s="8"/>
      <c r="F9" s="8" t="s">
        <v>18</v>
      </c>
      <c r="G9" s="8"/>
      <c r="H9" s="8" t="s">
        <v>43</v>
      </c>
      <c r="I9" s="8"/>
      <c r="J9" s="8" t="s">
        <v>44</v>
      </c>
      <c r="K9" s="8"/>
      <c r="L9" s="8" t="s">
        <v>21</v>
      </c>
      <c r="M9" s="8"/>
      <c r="N9" s="8" t="s">
        <v>14</v>
      </c>
    </row>
    <row r="10" spans="1:19" s="43" customFormat="1" ht="24" customHeight="1">
      <c r="A10" s="40"/>
      <c r="B10" s="41"/>
      <c r="C10" s="8"/>
      <c r="D10" s="286" t="str">
        <f>+[1]FS!D8</f>
        <v>(พันบาท)</v>
      </c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42"/>
    </row>
    <row r="11" spans="1:19" ht="21.95" customHeight="1">
      <c r="A11" s="44" t="s">
        <v>24</v>
      </c>
      <c r="B11" s="45"/>
      <c r="C11" s="46"/>
      <c r="D11" s="47"/>
      <c r="E11" s="48"/>
      <c r="F11" s="48"/>
      <c r="G11" s="48"/>
      <c r="H11" s="49"/>
      <c r="I11" s="48"/>
      <c r="J11" s="47"/>
      <c r="K11" s="47"/>
      <c r="L11" s="47"/>
      <c r="M11" s="47"/>
      <c r="N11" s="47"/>
    </row>
    <row r="12" spans="1:19" s="11" customFormat="1" ht="22.5" customHeight="1">
      <c r="A12" s="12" t="s">
        <v>45</v>
      </c>
      <c r="C12" s="13"/>
      <c r="D12" s="184">
        <v>360000</v>
      </c>
      <c r="E12" s="184"/>
      <c r="F12" s="184">
        <v>234222</v>
      </c>
      <c r="G12" s="184"/>
      <c r="H12" s="184">
        <v>47900</v>
      </c>
      <c r="I12" s="184"/>
      <c r="J12" s="184">
        <v>633175</v>
      </c>
      <c r="K12" s="184"/>
      <c r="L12" s="271" t="s">
        <v>26</v>
      </c>
      <c r="M12" s="184"/>
      <c r="N12" s="184">
        <f>SUM(D12:M12)</f>
        <v>1275297</v>
      </c>
      <c r="O12" s="13"/>
      <c r="P12" s="3"/>
      <c r="Q12" s="3"/>
      <c r="R12" s="3"/>
      <c r="S12" s="14"/>
    </row>
    <row r="13" spans="1:19" s="23" customFormat="1" ht="14.25" customHeight="1">
      <c r="A13" s="22"/>
      <c r="B13" s="45"/>
      <c r="C13" s="46"/>
      <c r="D13" s="186"/>
      <c r="E13" s="186"/>
      <c r="F13" s="186"/>
      <c r="G13" s="186"/>
      <c r="H13" s="186"/>
      <c r="I13" s="186"/>
      <c r="J13" s="186"/>
      <c r="K13" s="186"/>
      <c r="L13" s="186"/>
      <c r="M13" s="184"/>
      <c r="N13" s="186"/>
      <c r="P13" s="3"/>
      <c r="Q13" s="3"/>
      <c r="R13" s="3"/>
    </row>
    <row r="14" spans="1:19" s="23" customFormat="1" ht="21.95" customHeight="1">
      <c r="A14" s="11" t="s">
        <v>27</v>
      </c>
      <c r="B14" s="45"/>
      <c r="C14" s="46"/>
      <c r="D14" s="186"/>
      <c r="E14" s="186"/>
      <c r="F14" s="186"/>
      <c r="G14" s="186"/>
      <c r="H14" s="186"/>
      <c r="I14" s="186"/>
      <c r="J14" s="186"/>
      <c r="K14" s="186"/>
      <c r="L14" s="186"/>
      <c r="M14" s="184"/>
      <c r="N14" s="186"/>
      <c r="P14" s="3"/>
      <c r="Q14" s="3"/>
      <c r="R14" s="3"/>
    </row>
    <row r="15" spans="1:19" s="23" customFormat="1" ht="21.95" customHeight="1">
      <c r="A15" s="15" t="s">
        <v>28</v>
      </c>
      <c r="B15" s="45"/>
      <c r="C15" s="46"/>
      <c r="D15" s="186"/>
      <c r="E15" s="186"/>
      <c r="F15" s="186"/>
      <c r="G15" s="186"/>
      <c r="H15" s="186"/>
      <c r="I15" s="186"/>
      <c r="J15" s="186"/>
      <c r="K15" s="186"/>
      <c r="L15" s="186"/>
      <c r="M15" s="184"/>
      <c r="N15" s="186"/>
      <c r="P15" s="3"/>
      <c r="Q15" s="3"/>
      <c r="R15" s="3"/>
    </row>
    <row r="16" spans="1:19" s="23" customFormat="1" ht="21.95" customHeight="1">
      <c r="A16" s="2" t="s">
        <v>29</v>
      </c>
      <c r="B16" s="45">
        <v>14</v>
      </c>
      <c r="C16" s="46"/>
      <c r="D16" s="258" t="s">
        <v>26</v>
      </c>
      <c r="E16" s="185"/>
      <c r="F16" s="258" t="s">
        <v>26</v>
      </c>
      <c r="G16" s="185"/>
      <c r="H16" s="258" t="s">
        <v>26</v>
      </c>
      <c r="I16" s="186"/>
      <c r="J16" s="187">
        <v>-108000</v>
      </c>
      <c r="K16" s="189"/>
      <c r="L16" s="272" t="s">
        <v>26</v>
      </c>
      <c r="M16" s="189"/>
      <c r="N16" s="187">
        <f>SUM(D16:M16)</f>
        <v>-108000</v>
      </c>
    </row>
    <row r="17" spans="1:14" s="23" customFormat="1" ht="21.95" customHeight="1">
      <c r="A17" s="11" t="s">
        <v>31</v>
      </c>
      <c r="B17" s="45"/>
      <c r="C17" s="46"/>
      <c r="D17" s="259" t="s">
        <v>26</v>
      </c>
      <c r="E17" s="186"/>
      <c r="F17" s="259" t="s">
        <v>26</v>
      </c>
      <c r="G17" s="186"/>
      <c r="H17" s="259" t="s">
        <v>26</v>
      </c>
      <c r="I17" s="186"/>
      <c r="J17" s="188">
        <f>SUM(J15:J16)</f>
        <v>-108000</v>
      </c>
      <c r="K17" s="184"/>
      <c r="L17" s="259" t="s">
        <v>26</v>
      </c>
      <c r="M17" s="184"/>
      <c r="N17" s="188">
        <f>SUM(N15:N16)</f>
        <v>-108000</v>
      </c>
    </row>
    <row r="18" spans="1:14" s="23" customFormat="1" ht="16.5" customHeight="1">
      <c r="A18" s="11"/>
      <c r="B18" s="45"/>
      <c r="C18" s="46"/>
      <c r="D18" s="48"/>
      <c r="E18" s="48"/>
      <c r="F18" s="48"/>
      <c r="G18" s="48"/>
      <c r="H18" s="48"/>
      <c r="I18" s="48"/>
      <c r="J18" s="48"/>
      <c r="K18" s="48"/>
      <c r="L18" s="48"/>
      <c r="M18" s="47"/>
      <c r="N18" s="48"/>
    </row>
    <row r="19" spans="1:14" ht="21.95" customHeight="1">
      <c r="A19" s="11" t="s">
        <v>32</v>
      </c>
      <c r="B19" s="45"/>
      <c r="C19" s="46"/>
      <c r="D19" s="48"/>
      <c r="E19" s="48"/>
      <c r="F19" s="48"/>
      <c r="G19" s="48"/>
      <c r="H19" s="48"/>
      <c r="I19" s="48"/>
      <c r="J19" s="48"/>
      <c r="K19" s="48"/>
      <c r="L19" s="48"/>
      <c r="M19" s="47"/>
      <c r="N19" s="48"/>
    </row>
    <row r="20" spans="1:14" ht="21.95" customHeight="1">
      <c r="A20" s="18" t="s">
        <v>33</v>
      </c>
      <c r="B20" s="45"/>
      <c r="C20" s="46"/>
      <c r="D20" s="260" t="s">
        <v>26</v>
      </c>
      <c r="E20" s="184"/>
      <c r="F20" s="260" t="s">
        <v>26</v>
      </c>
      <c r="G20" s="184"/>
      <c r="H20" s="260" t="s">
        <v>26</v>
      </c>
      <c r="I20" s="184"/>
      <c r="J20" s="274">
        <v>96220</v>
      </c>
      <c r="K20" s="274"/>
      <c r="L20" s="260" t="s">
        <v>26</v>
      </c>
      <c r="M20" s="274"/>
      <c r="N20" s="274">
        <f>SUM(D20:M20)</f>
        <v>96220</v>
      </c>
    </row>
    <row r="21" spans="1:14" ht="21.95" customHeight="1">
      <c r="A21" s="28" t="s">
        <v>34</v>
      </c>
      <c r="B21" s="45"/>
      <c r="C21" s="46"/>
      <c r="D21" s="258" t="s">
        <v>26</v>
      </c>
      <c r="E21" s="185"/>
      <c r="F21" s="258" t="s">
        <v>26</v>
      </c>
      <c r="G21" s="185"/>
      <c r="H21" s="258" t="s">
        <v>26</v>
      </c>
      <c r="I21" s="186"/>
      <c r="J21" s="258" t="s">
        <v>26</v>
      </c>
      <c r="K21" s="258"/>
      <c r="L21" s="258" t="s">
        <v>26</v>
      </c>
      <c r="M21" s="189"/>
      <c r="N21" s="258" t="s">
        <v>26</v>
      </c>
    </row>
    <row r="22" spans="1:14" ht="21.95" customHeight="1">
      <c r="A22" s="22" t="s">
        <v>35</v>
      </c>
      <c r="B22" s="45"/>
      <c r="C22" s="46"/>
      <c r="D22" s="259" t="s">
        <v>26</v>
      </c>
      <c r="E22" s="186"/>
      <c r="F22" s="259" t="s">
        <v>26</v>
      </c>
      <c r="G22" s="186"/>
      <c r="H22" s="259" t="s">
        <v>26</v>
      </c>
      <c r="I22" s="186"/>
      <c r="J22" s="188">
        <f>SUM(J20:J21)</f>
        <v>96220</v>
      </c>
      <c r="K22" s="184"/>
      <c r="L22" s="259" t="s">
        <v>26</v>
      </c>
      <c r="M22" s="184"/>
      <c r="N22" s="188">
        <f>SUM(N20:N21)</f>
        <v>96220</v>
      </c>
    </row>
    <row r="23" spans="1:14" s="23" customFormat="1" ht="14.25" customHeight="1">
      <c r="A23" s="22"/>
      <c r="B23" s="45"/>
      <c r="C23" s="46"/>
      <c r="D23" s="48"/>
      <c r="E23" s="48"/>
      <c r="F23" s="48"/>
      <c r="G23" s="48"/>
      <c r="H23" s="48"/>
      <c r="I23" s="48"/>
      <c r="J23" s="48"/>
      <c r="K23" s="48"/>
      <c r="L23" s="48"/>
      <c r="M23" s="47"/>
      <c r="N23" s="48"/>
    </row>
    <row r="24" spans="1:14" ht="21.95" customHeight="1" thickBot="1">
      <c r="A24" s="12" t="s">
        <v>37</v>
      </c>
      <c r="B24" s="45"/>
      <c r="C24" s="46"/>
      <c r="D24" s="183">
        <f>SUM(D12,D22)</f>
        <v>360000</v>
      </c>
      <c r="E24" s="48"/>
      <c r="F24" s="183">
        <f>SUM(F12,F22)</f>
        <v>234222</v>
      </c>
      <c r="G24" s="48"/>
      <c r="H24" s="183">
        <f>SUM(H12,H22)</f>
        <v>47900</v>
      </c>
      <c r="I24" s="48"/>
      <c r="J24" s="183">
        <f>SUM(J12,J22,J17)</f>
        <v>621395</v>
      </c>
      <c r="K24" s="47"/>
      <c r="L24" s="273" t="s">
        <v>26</v>
      </c>
      <c r="M24" s="47"/>
      <c r="N24" s="183">
        <f>SUM(N12,N22,N17)</f>
        <v>1263517</v>
      </c>
    </row>
    <row r="25" spans="1:14" ht="21.95" customHeight="1" thickTop="1"/>
    <row r="26" spans="1:14" ht="23.25">
      <c r="A26" s="5" t="s">
        <v>0</v>
      </c>
      <c r="B26" s="33"/>
      <c r="C26" s="2"/>
      <c r="D26" s="2"/>
      <c r="E26" s="2"/>
      <c r="F26" s="2"/>
      <c r="G26" s="2"/>
    </row>
    <row r="27" spans="1:14" ht="23.25">
      <c r="A27" s="285" t="s">
        <v>1</v>
      </c>
      <c r="B27" s="285"/>
      <c r="C27" s="285"/>
      <c r="D27" s="285"/>
      <c r="E27" s="4"/>
      <c r="F27" s="4"/>
      <c r="G27" s="4"/>
    </row>
    <row r="28" spans="1:14" s="35" customFormat="1" ht="21.95" customHeight="1">
      <c r="A28" s="30"/>
      <c r="B28" s="34"/>
      <c r="C28" s="30"/>
    </row>
    <row r="29" spans="1:14" s="30" customFormat="1" ht="21.95" customHeight="1">
      <c r="A29" s="36"/>
      <c r="B29" s="34"/>
      <c r="D29" s="287" t="s">
        <v>41</v>
      </c>
      <c r="E29" s="287"/>
      <c r="F29" s="287"/>
      <c r="G29" s="287"/>
      <c r="H29" s="287"/>
      <c r="I29" s="287"/>
      <c r="J29" s="287"/>
      <c r="K29" s="287"/>
      <c r="L29" s="287"/>
      <c r="M29" s="287"/>
      <c r="N29" s="287"/>
    </row>
    <row r="30" spans="1:14" s="30" customFormat="1" ht="21.95" customHeight="1">
      <c r="A30" s="36"/>
      <c r="B30" s="34"/>
      <c r="E30" s="38"/>
      <c r="F30" s="38"/>
      <c r="G30" s="38"/>
      <c r="H30" s="35"/>
      <c r="I30" s="35"/>
      <c r="J30" s="35"/>
      <c r="K30" s="35"/>
      <c r="L30" s="269" t="s">
        <v>3</v>
      </c>
      <c r="M30" s="43"/>
    </row>
    <row r="31" spans="1:14" s="30" customFormat="1" ht="21.95" customHeight="1">
      <c r="A31" s="36"/>
      <c r="B31" s="34"/>
      <c r="E31" s="38"/>
      <c r="F31" s="38"/>
      <c r="G31" s="38"/>
      <c r="H31" s="288" t="s">
        <v>6</v>
      </c>
      <c r="I31" s="288"/>
      <c r="J31" s="288"/>
      <c r="K31" s="35"/>
      <c r="L31" s="270" t="s">
        <v>7</v>
      </c>
      <c r="M31" s="43"/>
    </row>
    <row r="32" spans="1:14" s="30" customFormat="1" ht="21.95" customHeight="1">
      <c r="A32" s="36"/>
      <c r="B32" s="34"/>
      <c r="D32" s="38" t="s">
        <v>5</v>
      </c>
      <c r="E32" s="38"/>
      <c r="F32" s="38"/>
      <c r="G32" s="38"/>
      <c r="K32" s="194"/>
      <c r="M32" s="37"/>
    </row>
    <row r="33" spans="1:18" s="30" customFormat="1" ht="21.95" customHeight="1">
      <c r="A33" s="36"/>
      <c r="B33" s="34"/>
      <c r="D33" s="8" t="s">
        <v>10</v>
      </c>
      <c r="E33" s="38"/>
      <c r="F33" s="8" t="s">
        <v>11</v>
      </c>
      <c r="G33" s="8"/>
      <c r="H33" s="10" t="s">
        <v>12</v>
      </c>
      <c r="I33" s="8"/>
      <c r="J33" s="7"/>
      <c r="K33" s="7"/>
      <c r="L33" s="8" t="s">
        <v>13</v>
      </c>
      <c r="M33" s="7"/>
      <c r="N33" s="38" t="s">
        <v>8</v>
      </c>
    </row>
    <row r="34" spans="1:18" s="7" customFormat="1" ht="21.95" customHeight="1">
      <c r="A34" s="39"/>
      <c r="B34" s="264" t="s">
        <v>16</v>
      </c>
      <c r="D34" s="8" t="s">
        <v>42</v>
      </c>
      <c r="E34" s="8"/>
      <c r="F34" s="8" t="s">
        <v>18</v>
      </c>
      <c r="G34" s="8"/>
      <c r="H34" s="8" t="s">
        <v>43</v>
      </c>
      <c r="I34" s="8"/>
      <c r="J34" s="8" t="s">
        <v>44</v>
      </c>
      <c r="K34" s="8"/>
      <c r="L34" s="8" t="s">
        <v>21</v>
      </c>
      <c r="M34" s="8"/>
      <c r="N34" s="8" t="s">
        <v>14</v>
      </c>
    </row>
    <row r="35" spans="1:18" s="43" customFormat="1" ht="24" customHeight="1">
      <c r="A35" s="40"/>
      <c r="B35" s="41"/>
      <c r="C35" s="8"/>
      <c r="D35" s="286" t="str">
        <f>+D10</f>
        <v>(พันบาท)</v>
      </c>
      <c r="E35" s="286"/>
      <c r="F35" s="286"/>
      <c r="G35" s="286"/>
      <c r="H35" s="286"/>
      <c r="I35" s="286"/>
      <c r="J35" s="286"/>
      <c r="K35" s="286"/>
      <c r="L35" s="286"/>
      <c r="M35" s="286"/>
      <c r="N35" s="286"/>
      <c r="O35" s="42"/>
    </row>
    <row r="36" spans="1:18" ht="21.95" customHeight="1">
      <c r="A36" s="44" t="s">
        <v>38</v>
      </c>
      <c r="B36" s="45"/>
      <c r="C36" s="46"/>
      <c r="D36" s="47"/>
      <c r="E36" s="48"/>
      <c r="F36" s="48"/>
      <c r="G36" s="48"/>
      <c r="H36" s="49"/>
      <c r="I36" s="48"/>
      <c r="J36" s="47"/>
      <c r="K36" s="47"/>
      <c r="L36" s="47"/>
      <c r="M36" s="47"/>
      <c r="N36" s="47"/>
    </row>
    <row r="37" spans="1:18" ht="21.95" customHeight="1">
      <c r="A37" s="11" t="s">
        <v>46</v>
      </c>
      <c r="B37" s="51"/>
      <c r="C37" s="46"/>
      <c r="D37" s="184">
        <v>360000</v>
      </c>
      <c r="E37" s="184"/>
      <c r="F37" s="184">
        <v>234222</v>
      </c>
      <c r="G37" s="184"/>
      <c r="H37" s="184">
        <v>47900</v>
      </c>
      <c r="I37" s="184"/>
      <c r="J37" s="184">
        <v>702744</v>
      </c>
      <c r="K37" s="184"/>
      <c r="L37" s="184">
        <v>1</v>
      </c>
      <c r="M37" s="184"/>
      <c r="N37" s="184">
        <f>SUM(D37:M37)</f>
        <v>1344867</v>
      </c>
    </row>
    <row r="38" spans="1:18" s="23" customFormat="1" ht="14.25" customHeight="1">
      <c r="A38" s="22"/>
      <c r="B38" s="45"/>
      <c r="C38" s="46"/>
      <c r="D38" s="186"/>
      <c r="E38" s="186"/>
      <c r="F38" s="186"/>
      <c r="G38" s="186"/>
      <c r="H38" s="186"/>
      <c r="I38" s="186"/>
      <c r="J38" s="186"/>
      <c r="K38" s="186"/>
      <c r="L38" s="186"/>
      <c r="M38" s="184"/>
      <c r="N38" s="186"/>
      <c r="P38" s="3"/>
      <c r="Q38" s="3"/>
      <c r="R38" s="3"/>
    </row>
    <row r="39" spans="1:18" s="23" customFormat="1" ht="21.95" customHeight="1">
      <c r="A39" s="11" t="s">
        <v>27</v>
      </c>
      <c r="B39" s="45"/>
      <c r="C39" s="46"/>
      <c r="D39" s="186"/>
      <c r="E39" s="186"/>
      <c r="F39" s="186"/>
      <c r="G39" s="186"/>
      <c r="H39" s="186"/>
      <c r="I39" s="186"/>
      <c r="J39" s="186"/>
      <c r="K39" s="186"/>
      <c r="L39" s="186"/>
      <c r="M39" s="184"/>
      <c r="N39" s="186"/>
      <c r="P39" s="3"/>
      <c r="Q39" s="3"/>
      <c r="R39" s="3"/>
    </row>
    <row r="40" spans="1:18" s="23" customFormat="1" ht="21.95" customHeight="1">
      <c r="A40" s="15" t="s">
        <v>28</v>
      </c>
      <c r="B40" s="45"/>
      <c r="C40" s="46"/>
      <c r="D40" s="186"/>
      <c r="E40" s="186"/>
      <c r="F40" s="186"/>
      <c r="G40" s="186"/>
      <c r="H40" s="186"/>
      <c r="I40" s="186"/>
      <c r="J40" s="186"/>
      <c r="K40" s="186"/>
      <c r="L40" s="186"/>
      <c r="M40" s="184"/>
      <c r="N40" s="186"/>
      <c r="P40" s="3"/>
      <c r="Q40" s="3"/>
      <c r="R40" s="3"/>
    </row>
    <row r="41" spans="1:18" s="23" customFormat="1" ht="21.95" customHeight="1">
      <c r="A41" s="2" t="s">
        <v>29</v>
      </c>
      <c r="B41" s="45">
        <v>14</v>
      </c>
      <c r="C41" s="46"/>
      <c r="D41" s="258" t="s">
        <v>26</v>
      </c>
      <c r="E41" s="185"/>
      <c r="F41" s="258" t="s">
        <v>26</v>
      </c>
      <c r="G41" s="185"/>
      <c r="H41" s="258" t="s">
        <v>26</v>
      </c>
      <c r="I41" s="186"/>
      <c r="J41" s="187">
        <v>-126000</v>
      </c>
      <c r="K41" s="189"/>
      <c r="L41" s="258" t="s">
        <v>26</v>
      </c>
      <c r="M41" s="189"/>
      <c r="N41" s="187">
        <f>SUM(D41:M41)</f>
        <v>-126000</v>
      </c>
    </row>
    <row r="42" spans="1:18" s="23" customFormat="1" ht="21.95" customHeight="1">
      <c r="A42" s="11" t="s">
        <v>31</v>
      </c>
      <c r="B42" s="45"/>
      <c r="C42" s="46"/>
      <c r="D42" s="259" t="s">
        <v>26</v>
      </c>
      <c r="E42" s="186"/>
      <c r="F42" s="259" t="s">
        <v>26</v>
      </c>
      <c r="G42" s="186"/>
      <c r="H42" s="259" t="s">
        <v>26</v>
      </c>
      <c r="I42" s="186"/>
      <c r="J42" s="188">
        <f>SUM(J40:J41)</f>
        <v>-126000</v>
      </c>
      <c r="K42" s="184"/>
      <c r="L42" s="259" t="s">
        <v>26</v>
      </c>
      <c r="M42" s="184"/>
      <c r="N42" s="188">
        <f>SUM(N40:N41)</f>
        <v>-126000</v>
      </c>
    </row>
    <row r="43" spans="1:18" s="23" customFormat="1" ht="16.5" customHeight="1">
      <c r="A43" s="11"/>
      <c r="B43" s="45"/>
      <c r="C43" s="46"/>
      <c r="D43" s="48"/>
      <c r="E43" s="24"/>
      <c r="F43" s="48"/>
      <c r="G43" s="24"/>
      <c r="H43" s="48"/>
      <c r="I43" s="24"/>
      <c r="J43" s="24"/>
      <c r="K43" s="24"/>
      <c r="L43" s="24"/>
      <c r="M43" s="190"/>
      <c r="N43" s="24"/>
    </row>
    <row r="44" spans="1:18" ht="21.95" customHeight="1">
      <c r="A44" s="11" t="s">
        <v>32</v>
      </c>
      <c r="B44" s="45"/>
      <c r="C44" s="46"/>
      <c r="D44" s="48"/>
      <c r="E44" s="24"/>
      <c r="F44" s="48"/>
      <c r="G44" s="24"/>
      <c r="H44" s="48"/>
      <c r="I44" s="24"/>
      <c r="J44" s="24"/>
      <c r="K44" s="24"/>
      <c r="L44" s="24"/>
      <c r="M44" s="190"/>
      <c r="N44" s="24"/>
      <c r="O44" s="23"/>
    </row>
    <row r="45" spans="1:18" ht="21.95" customHeight="1">
      <c r="A45" s="18" t="s">
        <v>33</v>
      </c>
      <c r="B45" s="45"/>
      <c r="C45" s="46"/>
      <c r="D45" s="260" t="s">
        <v>26</v>
      </c>
      <c r="E45" s="184"/>
      <c r="F45" s="260" t="s">
        <v>26</v>
      </c>
      <c r="G45" s="184"/>
      <c r="H45" s="260" t="s">
        <v>26</v>
      </c>
      <c r="I45" s="184"/>
      <c r="J45" s="274">
        <f>+'BS-PL'!H186</f>
        <v>120976</v>
      </c>
      <c r="K45" s="274"/>
      <c r="L45" s="260" t="s">
        <v>26</v>
      </c>
      <c r="M45" s="274"/>
      <c r="N45" s="274">
        <f>SUM(D45:J45)</f>
        <v>120976</v>
      </c>
    </row>
    <row r="46" spans="1:18" ht="21.95" customHeight="1">
      <c r="A46" s="28" t="s">
        <v>34</v>
      </c>
      <c r="B46" s="45"/>
      <c r="C46" s="46"/>
      <c r="D46" s="258" t="s">
        <v>26</v>
      </c>
      <c r="E46" s="185"/>
      <c r="F46" s="258" t="s">
        <v>26</v>
      </c>
      <c r="G46" s="185"/>
      <c r="H46" s="258" t="s">
        <v>26</v>
      </c>
      <c r="I46" s="186"/>
      <c r="J46" s="258" t="s">
        <v>26</v>
      </c>
      <c r="K46" s="258"/>
      <c r="L46" s="258">
        <f>'BS-PL'!H196</f>
        <v>-1</v>
      </c>
      <c r="M46" s="189"/>
      <c r="N46" s="274">
        <f>SUM(D46:M46)</f>
        <v>-1</v>
      </c>
    </row>
    <row r="47" spans="1:18" ht="21.95" customHeight="1">
      <c r="A47" s="22" t="s">
        <v>35</v>
      </c>
      <c r="B47" s="45"/>
      <c r="C47" s="46"/>
      <c r="D47" s="259" t="s">
        <v>26</v>
      </c>
      <c r="E47" s="186"/>
      <c r="F47" s="259" t="s">
        <v>26</v>
      </c>
      <c r="G47" s="186"/>
      <c r="H47" s="259" t="s">
        <v>26</v>
      </c>
      <c r="I47" s="186"/>
      <c r="J47" s="188">
        <f>SUM(J45:J46)</f>
        <v>120976</v>
      </c>
      <c r="K47" s="184"/>
      <c r="L47" s="188">
        <f>SUM(L45:L46)</f>
        <v>-1</v>
      </c>
      <c r="M47" s="184"/>
      <c r="N47" s="188">
        <f>SUM(N45:N46)</f>
        <v>120975</v>
      </c>
    </row>
    <row r="48" spans="1:18" s="23" customFormat="1" ht="14.25" customHeight="1">
      <c r="A48" s="22"/>
      <c r="B48" s="45"/>
      <c r="C48" s="46"/>
      <c r="D48" s="48"/>
      <c r="E48" s="48"/>
      <c r="F48" s="48"/>
      <c r="G48" s="48"/>
      <c r="H48" s="48"/>
      <c r="I48" s="48"/>
      <c r="J48" s="48"/>
      <c r="K48" s="48"/>
      <c r="L48" s="48"/>
      <c r="M48" s="47"/>
      <c r="N48" s="48"/>
    </row>
    <row r="49" spans="1:14" ht="21.95" customHeight="1" thickBot="1">
      <c r="A49" s="12" t="s">
        <v>47</v>
      </c>
      <c r="B49" s="45"/>
      <c r="C49" s="46"/>
      <c r="D49" s="183">
        <f>SUM(D37,D47)</f>
        <v>360000</v>
      </c>
      <c r="E49" s="48"/>
      <c r="F49" s="183">
        <f>SUM(F37,F47)</f>
        <v>234222</v>
      </c>
      <c r="G49" s="48"/>
      <c r="H49" s="183">
        <f>SUM(H37,H47)</f>
        <v>47900</v>
      </c>
      <c r="I49" s="48"/>
      <c r="J49" s="183">
        <f>SUM(J37,J47,J42)</f>
        <v>697720</v>
      </c>
      <c r="K49" s="47"/>
      <c r="L49" s="273" t="s">
        <v>26</v>
      </c>
      <c r="M49" s="47"/>
      <c r="N49" s="183">
        <f>SUM(N37,N47,N42)</f>
        <v>1339842</v>
      </c>
    </row>
    <row r="50" spans="1:14" ht="21.95" customHeight="1" thickTop="1"/>
    <row r="51" spans="1:14" ht="21.95" customHeight="1">
      <c r="D51" s="52"/>
      <c r="E51" s="52"/>
      <c r="F51" s="52"/>
      <c r="G51" s="52"/>
      <c r="H51" s="52"/>
      <c r="I51" s="52"/>
      <c r="J51" s="53"/>
      <c r="K51" s="53"/>
      <c r="L51" s="53"/>
      <c r="M51" s="191"/>
      <c r="N51" s="53"/>
    </row>
    <row r="52" spans="1:14" ht="21.95" customHeight="1">
      <c r="D52" s="52"/>
      <c r="E52" s="52"/>
      <c r="F52" s="52"/>
      <c r="G52" s="52"/>
      <c r="H52" s="52"/>
      <c r="I52" s="52"/>
      <c r="J52" s="52"/>
      <c r="K52" s="52"/>
      <c r="L52" s="52"/>
      <c r="M52" s="191"/>
      <c r="N52" s="52"/>
    </row>
    <row r="53" spans="1:14" ht="21.95" customHeight="1">
      <c r="D53" s="52"/>
      <c r="E53" s="52"/>
      <c r="F53" s="52"/>
      <c r="G53" s="52"/>
      <c r="H53" s="52"/>
      <c r="I53" s="52"/>
      <c r="J53" s="27"/>
      <c r="K53" s="27"/>
      <c r="L53" s="27"/>
      <c r="M53" s="191"/>
      <c r="N53" s="52"/>
    </row>
  </sheetData>
  <mergeCells count="8">
    <mergeCell ref="D35:N35"/>
    <mergeCell ref="A2:D2"/>
    <mergeCell ref="D10:N10"/>
    <mergeCell ref="A27:D27"/>
    <mergeCell ref="D29:N29"/>
    <mergeCell ref="H6:J6"/>
    <mergeCell ref="H31:J31"/>
    <mergeCell ref="D4:N4"/>
  </mergeCells>
  <pageMargins left="0.55118110236220497" right="7.8740157480315001E-2" top="0.27559055118110198" bottom="0.118110236220472" header="0.511811023622047" footer="0.511811023622047"/>
  <pageSetup paperSize="9" scale="81" firstPageNumber="12" fitToHeight="0" orientation="landscape" useFirstPageNumber="1" r:id="rId1"/>
  <headerFooter>
    <oddFooter>&amp;L&amp;"Angsana New,Regular"&amp;15 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2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CCFF"/>
  </sheetPr>
  <dimension ref="A1:K124"/>
  <sheetViews>
    <sheetView zoomScale="98" zoomScaleNormal="98" zoomScaleSheetLayoutView="90" workbookViewId="0">
      <selection activeCell="D86" sqref="D86"/>
    </sheetView>
  </sheetViews>
  <sheetFormatPr defaultRowHeight="21.75" customHeight="1"/>
  <cols>
    <col min="1" max="1" width="49.85546875" style="118" customWidth="1"/>
    <col min="2" max="2" width="12" style="114" customWidth="1"/>
    <col min="3" max="3" width="1.42578125" style="114" customWidth="1"/>
    <col min="4" max="4" width="12" style="114" customWidth="1"/>
    <col min="5" max="5" width="1.42578125" style="114" customWidth="1"/>
    <col min="6" max="6" width="12" style="114" customWidth="1"/>
    <col min="7" max="7" width="1.42578125" style="114" customWidth="1"/>
    <col min="8" max="8" width="12" style="114" customWidth="1"/>
    <col min="9" max="256" width="9" style="114"/>
    <col min="257" max="257" width="47.85546875" style="114" customWidth="1"/>
    <col min="258" max="258" width="9.85546875" style="114" customWidth="1"/>
    <col min="259" max="259" width="1.42578125" style="114" customWidth="1"/>
    <col min="260" max="260" width="9.85546875" style="114" customWidth="1"/>
    <col min="261" max="261" width="1.42578125" style="114" customWidth="1"/>
    <col min="262" max="262" width="9.85546875" style="114" customWidth="1"/>
    <col min="263" max="263" width="1.42578125" style="114" customWidth="1"/>
    <col min="264" max="264" width="9.85546875" style="114" customWidth="1"/>
    <col min="265" max="512" width="9" style="114"/>
    <col min="513" max="513" width="47.85546875" style="114" customWidth="1"/>
    <col min="514" max="514" width="9.85546875" style="114" customWidth="1"/>
    <col min="515" max="515" width="1.42578125" style="114" customWidth="1"/>
    <col min="516" max="516" width="9.85546875" style="114" customWidth="1"/>
    <col min="517" max="517" width="1.42578125" style="114" customWidth="1"/>
    <col min="518" max="518" width="9.85546875" style="114" customWidth="1"/>
    <col min="519" max="519" width="1.42578125" style="114" customWidth="1"/>
    <col min="520" max="520" width="9.85546875" style="114" customWidth="1"/>
    <col min="521" max="768" width="9" style="114"/>
    <col min="769" max="769" width="47.85546875" style="114" customWidth="1"/>
    <col min="770" max="770" width="9.85546875" style="114" customWidth="1"/>
    <col min="771" max="771" width="1.42578125" style="114" customWidth="1"/>
    <col min="772" max="772" width="9.85546875" style="114" customWidth="1"/>
    <col min="773" max="773" width="1.42578125" style="114" customWidth="1"/>
    <col min="774" max="774" width="9.85546875" style="114" customWidth="1"/>
    <col min="775" max="775" width="1.42578125" style="114" customWidth="1"/>
    <col min="776" max="776" width="9.85546875" style="114" customWidth="1"/>
    <col min="777" max="1024" width="9" style="114"/>
    <col min="1025" max="1025" width="47.85546875" style="114" customWidth="1"/>
    <col min="1026" max="1026" width="9.85546875" style="114" customWidth="1"/>
    <col min="1027" max="1027" width="1.42578125" style="114" customWidth="1"/>
    <col min="1028" max="1028" width="9.85546875" style="114" customWidth="1"/>
    <col min="1029" max="1029" width="1.42578125" style="114" customWidth="1"/>
    <col min="1030" max="1030" width="9.85546875" style="114" customWidth="1"/>
    <col min="1031" max="1031" width="1.42578125" style="114" customWidth="1"/>
    <col min="1032" max="1032" width="9.85546875" style="114" customWidth="1"/>
    <col min="1033" max="1280" width="9" style="114"/>
    <col min="1281" max="1281" width="47.85546875" style="114" customWidth="1"/>
    <col min="1282" max="1282" width="9.85546875" style="114" customWidth="1"/>
    <col min="1283" max="1283" width="1.42578125" style="114" customWidth="1"/>
    <col min="1284" max="1284" width="9.85546875" style="114" customWidth="1"/>
    <col min="1285" max="1285" width="1.42578125" style="114" customWidth="1"/>
    <col min="1286" max="1286" width="9.85546875" style="114" customWidth="1"/>
    <col min="1287" max="1287" width="1.42578125" style="114" customWidth="1"/>
    <col min="1288" max="1288" width="9.85546875" style="114" customWidth="1"/>
    <col min="1289" max="1536" width="9" style="114"/>
    <col min="1537" max="1537" width="47.85546875" style="114" customWidth="1"/>
    <col min="1538" max="1538" width="9.85546875" style="114" customWidth="1"/>
    <col min="1539" max="1539" width="1.42578125" style="114" customWidth="1"/>
    <col min="1540" max="1540" width="9.85546875" style="114" customWidth="1"/>
    <col min="1541" max="1541" width="1.42578125" style="114" customWidth="1"/>
    <col min="1542" max="1542" width="9.85546875" style="114" customWidth="1"/>
    <col min="1543" max="1543" width="1.42578125" style="114" customWidth="1"/>
    <col min="1544" max="1544" width="9.85546875" style="114" customWidth="1"/>
    <col min="1545" max="1792" width="9" style="114"/>
    <col min="1793" max="1793" width="47.85546875" style="114" customWidth="1"/>
    <col min="1794" max="1794" width="9.85546875" style="114" customWidth="1"/>
    <col min="1795" max="1795" width="1.42578125" style="114" customWidth="1"/>
    <col min="1796" max="1796" width="9.85546875" style="114" customWidth="1"/>
    <col min="1797" max="1797" width="1.42578125" style="114" customWidth="1"/>
    <col min="1798" max="1798" width="9.85546875" style="114" customWidth="1"/>
    <col min="1799" max="1799" width="1.42578125" style="114" customWidth="1"/>
    <col min="1800" max="1800" width="9.85546875" style="114" customWidth="1"/>
    <col min="1801" max="2048" width="9" style="114"/>
    <col min="2049" max="2049" width="47.85546875" style="114" customWidth="1"/>
    <col min="2050" max="2050" width="9.85546875" style="114" customWidth="1"/>
    <col min="2051" max="2051" width="1.42578125" style="114" customWidth="1"/>
    <col min="2052" max="2052" width="9.85546875" style="114" customWidth="1"/>
    <col min="2053" max="2053" width="1.42578125" style="114" customWidth="1"/>
    <col min="2054" max="2054" width="9.85546875" style="114" customWidth="1"/>
    <col min="2055" max="2055" width="1.42578125" style="114" customWidth="1"/>
    <col min="2056" max="2056" width="9.85546875" style="114" customWidth="1"/>
    <col min="2057" max="2304" width="9" style="114"/>
    <col min="2305" max="2305" width="47.85546875" style="114" customWidth="1"/>
    <col min="2306" max="2306" width="9.85546875" style="114" customWidth="1"/>
    <col min="2307" max="2307" width="1.42578125" style="114" customWidth="1"/>
    <col min="2308" max="2308" width="9.85546875" style="114" customWidth="1"/>
    <col min="2309" max="2309" width="1.42578125" style="114" customWidth="1"/>
    <col min="2310" max="2310" width="9.85546875" style="114" customWidth="1"/>
    <col min="2311" max="2311" width="1.42578125" style="114" customWidth="1"/>
    <col min="2312" max="2312" width="9.85546875" style="114" customWidth="1"/>
    <col min="2313" max="2560" width="9" style="114"/>
    <col min="2561" max="2561" width="47.85546875" style="114" customWidth="1"/>
    <col min="2562" max="2562" width="9.85546875" style="114" customWidth="1"/>
    <col min="2563" max="2563" width="1.42578125" style="114" customWidth="1"/>
    <col min="2564" max="2564" width="9.85546875" style="114" customWidth="1"/>
    <col min="2565" max="2565" width="1.42578125" style="114" customWidth="1"/>
    <col min="2566" max="2566" width="9.85546875" style="114" customWidth="1"/>
    <col min="2567" max="2567" width="1.42578125" style="114" customWidth="1"/>
    <col min="2568" max="2568" width="9.85546875" style="114" customWidth="1"/>
    <col min="2569" max="2816" width="9" style="114"/>
    <col min="2817" max="2817" width="47.85546875" style="114" customWidth="1"/>
    <col min="2818" max="2818" width="9.85546875" style="114" customWidth="1"/>
    <col min="2819" max="2819" width="1.42578125" style="114" customWidth="1"/>
    <col min="2820" max="2820" width="9.85546875" style="114" customWidth="1"/>
    <col min="2821" max="2821" width="1.42578125" style="114" customWidth="1"/>
    <col min="2822" max="2822" width="9.85546875" style="114" customWidth="1"/>
    <col min="2823" max="2823" width="1.42578125" style="114" customWidth="1"/>
    <col min="2824" max="2824" width="9.85546875" style="114" customWidth="1"/>
    <col min="2825" max="3072" width="9" style="114"/>
    <col min="3073" max="3073" width="47.85546875" style="114" customWidth="1"/>
    <col min="3074" max="3074" width="9.85546875" style="114" customWidth="1"/>
    <col min="3075" max="3075" width="1.42578125" style="114" customWidth="1"/>
    <col min="3076" max="3076" width="9.85546875" style="114" customWidth="1"/>
    <col min="3077" max="3077" width="1.42578125" style="114" customWidth="1"/>
    <col min="3078" max="3078" width="9.85546875" style="114" customWidth="1"/>
    <col min="3079" max="3079" width="1.42578125" style="114" customWidth="1"/>
    <col min="3080" max="3080" width="9.85546875" style="114" customWidth="1"/>
    <col min="3081" max="3328" width="9" style="114"/>
    <col min="3329" max="3329" width="47.85546875" style="114" customWidth="1"/>
    <col min="3330" max="3330" width="9.85546875" style="114" customWidth="1"/>
    <col min="3331" max="3331" width="1.42578125" style="114" customWidth="1"/>
    <col min="3332" max="3332" width="9.85546875" style="114" customWidth="1"/>
    <col min="3333" max="3333" width="1.42578125" style="114" customWidth="1"/>
    <col min="3334" max="3334" width="9.85546875" style="114" customWidth="1"/>
    <col min="3335" max="3335" width="1.42578125" style="114" customWidth="1"/>
    <col min="3336" max="3336" width="9.85546875" style="114" customWidth="1"/>
    <col min="3337" max="3584" width="9" style="114"/>
    <col min="3585" max="3585" width="47.85546875" style="114" customWidth="1"/>
    <col min="3586" max="3586" width="9.85546875" style="114" customWidth="1"/>
    <col min="3587" max="3587" width="1.42578125" style="114" customWidth="1"/>
    <col min="3588" max="3588" width="9.85546875" style="114" customWidth="1"/>
    <col min="3589" max="3589" width="1.42578125" style="114" customWidth="1"/>
    <col min="3590" max="3590" width="9.85546875" style="114" customWidth="1"/>
    <col min="3591" max="3591" width="1.42578125" style="114" customWidth="1"/>
    <col min="3592" max="3592" width="9.85546875" style="114" customWidth="1"/>
    <col min="3593" max="3840" width="9" style="114"/>
    <col min="3841" max="3841" width="47.85546875" style="114" customWidth="1"/>
    <col min="3842" max="3842" width="9.85546875" style="114" customWidth="1"/>
    <col min="3843" max="3843" width="1.42578125" style="114" customWidth="1"/>
    <col min="3844" max="3844" width="9.85546875" style="114" customWidth="1"/>
    <col min="3845" max="3845" width="1.42578125" style="114" customWidth="1"/>
    <col min="3846" max="3846" width="9.85546875" style="114" customWidth="1"/>
    <col min="3847" max="3847" width="1.42578125" style="114" customWidth="1"/>
    <col min="3848" max="3848" width="9.85546875" style="114" customWidth="1"/>
    <col min="3849" max="4096" width="9" style="114"/>
    <col min="4097" max="4097" width="47.85546875" style="114" customWidth="1"/>
    <col min="4098" max="4098" width="9.85546875" style="114" customWidth="1"/>
    <col min="4099" max="4099" width="1.42578125" style="114" customWidth="1"/>
    <col min="4100" max="4100" width="9.85546875" style="114" customWidth="1"/>
    <col min="4101" max="4101" width="1.42578125" style="114" customWidth="1"/>
    <col min="4102" max="4102" width="9.85546875" style="114" customWidth="1"/>
    <col min="4103" max="4103" width="1.42578125" style="114" customWidth="1"/>
    <col min="4104" max="4104" width="9.85546875" style="114" customWidth="1"/>
    <col min="4105" max="4352" width="9" style="114"/>
    <col min="4353" max="4353" width="47.85546875" style="114" customWidth="1"/>
    <col min="4354" max="4354" width="9.85546875" style="114" customWidth="1"/>
    <col min="4355" max="4355" width="1.42578125" style="114" customWidth="1"/>
    <col min="4356" max="4356" width="9.85546875" style="114" customWidth="1"/>
    <col min="4357" max="4357" width="1.42578125" style="114" customWidth="1"/>
    <col min="4358" max="4358" width="9.85546875" style="114" customWidth="1"/>
    <col min="4359" max="4359" width="1.42578125" style="114" customWidth="1"/>
    <col min="4360" max="4360" width="9.85546875" style="114" customWidth="1"/>
    <col min="4361" max="4608" width="9" style="114"/>
    <col min="4609" max="4609" width="47.85546875" style="114" customWidth="1"/>
    <col min="4610" max="4610" width="9.85546875" style="114" customWidth="1"/>
    <col min="4611" max="4611" width="1.42578125" style="114" customWidth="1"/>
    <col min="4612" max="4612" width="9.85546875" style="114" customWidth="1"/>
    <col min="4613" max="4613" width="1.42578125" style="114" customWidth="1"/>
    <col min="4614" max="4614" width="9.85546875" style="114" customWidth="1"/>
    <col min="4615" max="4615" width="1.42578125" style="114" customWidth="1"/>
    <col min="4616" max="4616" width="9.85546875" style="114" customWidth="1"/>
    <col min="4617" max="4864" width="9" style="114"/>
    <col min="4865" max="4865" width="47.85546875" style="114" customWidth="1"/>
    <col min="4866" max="4866" width="9.85546875" style="114" customWidth="1"/>
    <col min="4867" max="4867" width="1.42578125" style="114" customWidth="1"/>
    <col min="4868" max="4868" width="9.85546875" style="114" customWidth="1"/>
    <col min="4869" max="4869" width="1.42578125" style="114" customWidth="1"/>
    <col min="4870" max="4870" width="9.85546875" style="114" customWidth="1"/>
    <col min="4871" max="4871" width="1.42578125" style="114" customWidth="1"/>
    <col min="4872" max="4872" width="9.85546875" style="114" customWidth="1"/>
    <col min="4873" max="5120" width="9" style="114"/>
    <col min="5121" max="5121" width="47.85546875" style="114" customWidth="1"/>
    <col min="5122" max="5122" width="9.85546875" style="114" customWidth="1"/>
    <col min="5123" max="5123" width="1.42578125" style="114" customWidth="1"/>
    <col min="5124" max="5124" width="9.85546875" style="114" customWidth="1"/>
    <col min="5125" max="5125" width="1.42578125" style="114" customWidth="1"/>
    <col min="5126" max="5126" width="9.85546875" style="114" customWidth="1"/>
    <col min="5127" max="5127" width="1.42578125" style="114" customWidth="1"/>
    <col min="5128" max="5128" width="9.85546875" style="114" customWidth="1"/>
    <col min="5129" max="5376" width="9" style="114"/>
    <col min="5377" max="5377" width="47.85546875" style="114" customWidth="1"/>
    <col min="5378" max="5378" width="9.85546875" style="114" customWidth="1"/>
    <col min="5379" max="5379" width="1.42578125" style="114" customWidth="1"/>
    <col min="5380" max="5380" width="9.85546875" style="114" customWidth="1"/>
    <col min="5381" max="5381" width="1.42578125" style="114" customWidth="1"/>
    <col min="5382" max="5382" width="9.85546875" style="114" customWidth="1"/>
    <col min="5383" max="5383" width="1.42578125" style="114" customWidth="1"/>
    <col min="5384" max="5384" width="9.85546875" style="114" customWidth="1"/>
    <col min="5385" max="5632" width="9" style="114"/>
    <col min="5633" max="5633" width="47.85546875" style="114" customWidth="1"/>
    <col min="5634" max="5634" width="9.85546875" style="114" customWidth="1"/>
    <col min="5635" max="5635" width="1.42578125" style="114" customWidth="1"/>
    <col min="5636" max="5636" width="9.85546875" style="114" customWidth="1"/>
    <col min="5637" max="5637" width="1.42578125" style="114" customWidth="1"/>
    <col min="5638" max="5638" width="9.85546875" style="114" customWidth="1"/>
    <col min="5639" max="5639" width="1.42578125" style="114" customWidth="1"/>
    <col min="5640" max="5640" width="9.85546875" style="114" customWidth="1"/>
    <col min="5641" max="5888" width="9" style="114"/>
    <col min="5889" max="5889" width="47.85546875" style="114" customWidth="1"/>
    <col min="5890" max="5890" width="9.85546875" style="114" customWidth="1"/>
    <col min="5891" max="5891" width="1.42578125" style="114" customWidth="1"/>
    <col min="5892" max="5892" width="9.85546875" style="114" customWidth="1"/>
    <col min="5893" max="5893" width="1.42578125" style="114" customWidth="1"/>
    <col min="5894" max="5894" width="9.85546875" style="114" customWidth="1"/>
    <col min="5895" max="5895" width="1.42578125" style="114" customWidth="1"/>
    <col min="5896" max="5896" width="9.85546875" style="114" customWidth="1"/>
    <col min="5897" max="6144" width="9" style="114"/>
    <col min="6145" max="6145" width="47.85546875" style="114" customWidth="1"/>
    <col min="6146" max="6146" width="9.85546875" style="114" customWidth="1"/>
    <col min="6147" max="6147" width="1.42578125" style="114" customWidth="1"/>
    <col min="6148" max="6148" width="9.85546875" style="114" customWidth="1"/>
    <col min="6149" max="6149" width="1.42578125" style="114" customWidth="1"/>
    <col min="6150" max="6150" width="9.85546875" style="114" customWidth="1"/>
    <col min="6151" max="6151" width="1.42578125" style="114" customWidth="1"/>
    <col min="6152" max="6152" width="9.85546875" style="114" customWidth="1"/>
    <col min="6153" max="6400" width="9" style="114"/>
    <col min="6401" max="6401" width="47.85546875" style="114" customWidth="1"/>
    <col min="6402" max="6402" width="9.85546875" style="114" customWidth="1"/>
    <col min="6403" max="6403" width="1.42578125" style="114" customWidth="1"/>
    <col min="6404" max="6404" width="9.85546875" style="114" customWidth="1"/>
    <col min="6405" max="6405" width="1.42578125" style="114" customWidth="1"/>
    <col min="6406" max="6406" width="9.85546875" style="114" customWidth="1"/>
    <col min="6407" max="6407" width="1.42578125" style="114" customWidth="1"/>
    <col min="6408" max="6408" width="9.85546875" style="114" customWidth="1"/>
    <col min="6409" max="6656" width="9" style="114"/>
    <col min="6657" max="6657" width="47.85546875" style="114" customWidth="1"/>
    <col min="6658" max="6658" width="9.85546875" style="114" customWidth="1"/>
    <col min="6659" max="6659" width="1.42578125" style="114" customWidth="1"/>
    <col min="6660" max="6660" width="9.85546875" style="114" customWidth="1"/>
    <col min="6661" max="6661" width="1.42578125" style="114" customWidth="1"/>
    <col min="6662" max="6662" width="9.85546875" style="114" customWidth="1"/>
    <col min="6663" max="6663" width="1.42578125" style="114" customWidth="1"/>
    <col min="6664" max="6664" width="9.85546875" style="114" customWidth="1"/>
    <col min="6665" max="6912" width="9" style="114"/>
    <col min="6913" max="6913" width="47.85546875" style="114" customWidth="1"/>
    <col min="6914" max="6914" width="9.85546875" style="114" customWidth="1"/>
    <col min="6915" max="6915" width="1.42578125" style="114" customWidth="1"/>
    <col min="6916" max="6916" width="9.85546875" style="114" customWidth="1"/>
    <col min="6917" max="6917" width="1.42578125" style="114" customWidth="1"/>
    <col min="6918" max="6918" width="9.85546875" style="114" customWidth="1"/>
    <col min="6919" max="6919" width="1.42578125" style="114" customWidth="1"/>
    <col min="6920" max="6920" width="9.85546875" style="114" customWidth="1"/>
    <col min="6921" max="7168" width="9" style="114"/>
    <col min="7169" max="7169" width="47.85546875" style="114" customWidth="1"/>
    <col min="7170" max="7170" width="9.85546875" style="114" customWidth="1"/>
    <col min="7171" max="7171" width="1.42578125" style="114" customWidth="1"/>
    <col min="7172" max="7172" width="9.85546875" style="114" customWidth="1"/>
    <col min="7173" max="7173" width="1.42578125" style="114" customWidth="1"/>
    <col min="7174" max="7174" width="9.85546875" style="114" customWidth="1"/>
    <col min="7175" max="7175" width="1.42578125" style="114" customWidth="1"/>
    <col min="7176" max="7176" width="9.85546875" style="114" customWidth="1"/>
    <col min="7177" max="7424" width="9" style="114"/>
    <col min="7425" max="7425" width="47.85546875" style="114" customWidth="1"/>
    <col min="7426" max="7426" width="9.85546875" style="114" customWidth="1"/>
    <col min="7427" max="7427" width="1.42578125" style="114" customWidth="1"/>
    <col min="7428" max="7428" width="9.85546875" style="114" customWidth="1"/>
    <col min="7429" max="7429" width="1.42578125" style="114" customWidth="1"/>
    <col min="7430" max="7430" width="9.85546875" style="114" customWidth="1"/>
    <col min="7431" max="7431" width="1.42578125" style="114" customWidth="1"/>
    <col min="7432" max="7432" width="9.85546875" style="114" customWidth="1"/>
    <col min="7433" max="7680" width="9" style="114"/>
    <col min="7681" max="7681" width="47.85546875" style="114" customWidth="1"/>
    <col min="7682" max="7682" width="9.85546875" style="114" customWidth="1"/>
    <col min="7683" max="7683" width="1.42578125" style="114" customWidth="1"/>
    <col min="7684" max="7684" width="9.85546875" style="114" customWidth="1"/>
    <col min="7685" max="7685" width="1.42578125" style="114" customWidth="1"/>
    <col min="7686" max="7686" width="9.85546875" style="114" customWidth="1"/>
    <col min="7687" max="7687" width="1.42578125" style="114" customWidth="1"/>
    <col min="7688" max="7688" width="9.85546875" style="114" customWidth="1"/>
    <col min="7689" max="7936" width="9" style="114"/>
    <col min="7937" max="7937" width="47.85546875" style="114" customWidth="1"/>
    <col min="7938" max="7938" width="9.85546875" style="114" customWidth="1"/>
    <col min="7939" max="7939" width="1.42578125" style="114" customWidth="1"/>
    <col min="7940" max="7940" width="9.85546875" style="114" customWidth="1"/>
    <col min="7941" max="7941" width="1.42578125" style="114" customWidth="1"/>
    <col min="7942" max="7942" width="9.85546875" style="114" customWidth="1"/>
    <col min="7943" max="7943" width="1.42578125" style="114" customWidth="1"/>
    <col min="7944" max="7944" width="9.85546875" style="114" customWidth="1"/>
    <col min="7945" max="8192" width="9" style="114"/>
    <col min="8193" max="8193" width="47.85546875" style="114" customWidth="1"/>
    <col min="8194" max="8194" width="9.85546875" style="114" customWidth="1"/>
    <col min="8195" max="8195" width="1.42578125" style="114" customWidth="1"/>
    <col min="8196" max="8196" width="9.85546875" style="114" customWidth="1"/>
    <col min="8197" max="8197" width="1.42578125" style="114" customWidth="1"/>
    <col min="8198" max="8198" width="9.85546875" style="114" customWidth="1"/>
    <col min="8199" max="8199" width="1.42578125" style="114" customWidth="1"/>
    <col min="8200" max="8200" width="9.85546875" style="114" customWidth="1"/>
    <col min="8201" max="8448" width="9" style="114"/>
    <col min="8449" max="8449" width="47.85546875" style="114" customWidth="1"/>
    <col min="8450" max="8450" width="9.85546875" style="114" customWidth="1"/>
    <col min="8451" max="8451" width="1.42578125" style="114" customWidth="1"/>
    <col min="8452" max="8452" width="9.85546875" style="114" customWidth="1"/>
    <col min="8453" max="8453" width="1.42578125" style="114" customWidth="1"/>
    <col min="8454" max="8454" width="9.85546875" style="114" customWidth="1"/>
    <col min="8455" max="8455" width="1.42578125" style="114" customWidth="1"/>
    <col min="8456" max="8456" width="9.85546875" style="114" customWidth="1"/>
    <col min="8457" max="8704" width="9" style="114"/>
    <col min="8705" max="8705" width="47.85546875" style="114" customWidth="1"/>
    <col min="8706" max="8706" width="9.85546875" style="114" customWidth="1"/>
    <col min="8707" max="8707" width="1.42578125" style="114" customWidth="1"/>
    <col min="8708" max="8708" width="9.85546875" style="114" customWidth="1"/>
    <col min="8709" max="8709" width="1.42578125" style="114" customWidth="1"/>
    <col min="8710" max="8710" width="9.85546875" style="114" customWidth="1"/>
    <col min="8711" max="8711" width="1.42578125" style="114" customWidth="1"/>
    <col min="8712" max="8712" width="9.85546875" style="114" customWidth="1"/>
    <col min="8713" max="8960" width="9" style="114"/>
    <col min="8961" max="8961" width="47.85546875" style="114" customWidth="1"/>
    <col min="8962" max="8962" width="9.85546875" style="114" customWidth="1"/>
    <col min="8963" max="8963" width="1.42578125" style="114" customWidth="1"/>
    <col min="8964" max="8964" width="9.85546875" style="114" customWidth="1"/>
    <col min="8965" max="8965" width="1.42578125" style="114" customWidth="1"/>
    <col min="8966" max="8966" width="9.85546875" style="114" customWidth="1"/>
    <col min="8967" max="8967" width="1.42578125" style="114" customWidth="1"/>
    <col min="8968" max="8968" width="9.85546875" style="114" customWidth="1"/>
    <col min="8969" max="9216" width="9" style="114"/>
    <col min="9217" max="9217" width="47.85546875" style="114" customWidth="1"/>
    <col min="9218" max="9218" width="9.85546875" style="114" customWidth="1"/>
    <col min="9219" max="9219" width="1.42578125" style="114" customWidth="1"/>
    <col min="9220" max="9220" width="9.85546875" style="114" customWidth="1"/>
    <col min="9221" max="9221" width="1.42578125" style="114" customWidth="1"/>
    <col min="9222" max="9222" width="9.85546875" style="114" customWidth="1"/>
    <col min="9223" max="9223" width="1.42578125" style="114" customWidth="1"/>
    <col min="9224" max="9224" width="9.85546875" style="114" customWidth="1"/>
    <col min="9225" max="9472" width="9" style="114"/>
    <col min="9473" max="9473" width="47.85546875" style="114" customWidth="1"/>
    <col min="9474" max="9474" width="9.85546875" style="114" customWidth="1"/>
    <col min="9475" max="9475" width="1.42578125" style="114" customWidth="1"/>
    <col min="9476" max="9476" width="9.85546875" style="114" customWidth="1"/>
    <col min="9477" max="9477" width="1.42578125" style="114" customWidth="1"/>
    <col min="9478" max="9478" width="9.85546875" style="114" customWidth="1"/>
    <col min="9479" max="9479" width="1.42578125" style="114" customWidth="1"/>
    <col min="9480" max="9480" width="9.85546875" style="114" customWidth="1"/>
    <col min="9481" max="9728" width="9" style="114"/>
    <col min="9729" max="9729" width="47.85546875" style="114" customWidth="1"/>
    <col min="9730" max="9730" width="9.85546875" style="114" customWidth="1"/>
    <col min="9731" max="9731" width="1.42578125" style="114" customWidth="1"/>
    <col min="9732" max="9732" width="9.85546875" style="114" customWidth="1"/>
    <col min="9733" max="9733" width="1.42578125" style="114" customWidth="1"/>
    <col min="9734" max="9734" width="9.85546875" style="114" customWidth="1"/>
    <col min="9735" max="9735" width="1.42578125" style="114" customWidth="1"/>
    <col min="9736" max="9736" width="9.85546875" style="114" customWidth="1"/>
    <col min="9737" max="9984" width="9" style="114"/>
    <col min="9985" max="9985" width="47.85546875" style="114" customWidth="1"/>
    <col min="9986" max="9986" width="9.85546875" style="114" customWidth="1"/>
    <col min="9987" max="9987" width="1.42578125" style="114" customWidth="1"/>
    <col min="9988" max="9988" width="9.85546875" style="114" customWidth="1"/>
    <col min="9989" max="9989" width="1.42578125" style="114" customWidth="1"/>
    <col min="9990" max="9990" width="9.85546875" style="114" customWidth="1"/>
    <col min="9991" max="9991" width="1.42578125" style="114" customWidth="1"/>
    <col min="9992" max="9992" width="9.85546875" style="114" customWidth="1"/>
    <col min="9993" max="10240" width="9" style="114"/>
    <col min="10241" max="10241" width="47.85546875" style="114" customWidth="1"/>
    <col min="10242" max="10242" width="9.85546875" style="114" customWidth="1"/>
    <col min="10243" max="10243" width="1.42578125" style="114" customWidth="1"/>
    <col min="10244" max="10244" width="9.85546875" style="114" customWidth="1"/>
    <col min="10245" max="10245" width="1.42578125" style="114" customWidth="1"/>
    <col min="10246" max="10246" width="9.85546875" style="114" customWidth="1"/>
    <col min="10247" max="10247" width="1.42578125" style="114" customWidth="1"/>
    <col min="10248" max="10248" width="9.85546875" style="114" customWidth="1"/>
    <col min="10249" max="10496" width="9" style="114"/>
    <col min="10497" max="10497" width="47.85546875" style="114" customWidth="1"/>
    <col min="10498" max="10498" width="9.85546875" style="114" customWidth="1"/>
    <col min="10499" max="10499" width="1.42578125" style="114" customWidth="1"/>
    <col min="10500" max="10500" width="9.85546875" style="114" customWidth="1"/>
    <col min="10501" max="10501" width="1.42578125" style="114" customWidth="1"/>
    <col min="10502" max="10502" width="9.85546875" style="114" customWidth="1"/>
    <col min="10503" max="10503" width="1.42578125" style="114" customWidth="1"/>
    <col min="10504" max="10504" width="9.85546875" style="114" customWidth="1"/>
    <col min="10505" max="10752" width="9" style="114"/>
    <col min="10753" max="10753" width="47.85546875" style="114" customWidth="1"/>
    <col min="10754" max="10754" width="9.85546875" style="114" customWidth="1"/>
    <col min="10755" max="10755" width="1.42578125" style="114" customWidth="1"/>
    <col min="10756" max="10756" width="9.85546875" style="114" customWidth="1"/>
    <col min="10757" max="10757" width="1.42578125" style="114" customWidth="1"/>
    <col min="10758" max="10758" width="9.85546875" style="114" customWidth="1"/>
    <col min="10759" max="10759" width="1.42578125" style="114" customWidth="1"/>
    <col min="10760" max="10760" width="9.85546875" style="114" customWidth="1"/>
    <col min="10761" max="11008" width="9" style="114"/>
    <col min="11009" max="11009" width="47.85546875" style="114" customWidth="1"/>
    <col min="11010" max="11010" width="9.85546875" style="114" customWidth="1"/>
    <col min="11011" max="11011" width="1.42578125" style="114" customWidth="1"/>
    <col min="11012" max="11012" width="9.85546875" style="114" customWidth="1"/>
    <col min="11013" max="11013" width="1.42578125" style="114" customWidth="1"/>
    <col min="11014" max="11014" width="9.85546875" style="114" customWidth="1"/>
    <col min="11015" max="11015" width="1.42578125" style="114" customWidth="1"/>
    <col min="11016" max="11016" width="9.85546875" style="114" customWidth="1"/>
    <col min="11017" max="11264" width="9" style="114"/>
    <col min="11265" max="11265" width="47.85546875" style="114" customWidth="1"/>
    <col min="11266" max="11266" width="9.85546875" style="114" customWidth="1"/>
    <col min="11267" max="11267" width="1.42578125" style="114" customWidth="1"/>
    <col min="11268" max="11268" width="9.85546875" style="114" customWidth="1"/>
    <col min="11269" max="11269" width="1.42578125" style="114" customWidth="1"/>
    <col min="11270" max="11270" width="9.85546875" style="114" customWidth="1"/>
    <col min="11271" max="11271" width="1.42578125" style="114" customWidth="1"/>
    <col min="11272" max="11272" width="9.85546875" style="114" customWidth="1"/>
    <col min="11273" max="11520" width="9" style="114"/>
    <col min="11521" max="11521" width="47.85546875" style="114" customWidth="1"/>
    <col min="11522" max="11522" width="9.85546875" style="114" customWidth="1"/>
    <col min="11523" max="11523" width="1.42578125" style="114" customWidth="1"/>
    <col min="11524" max="11524" width="9.85546875" style="114" customWidth="1"/>
    <col min="11525" max="11525" width="1.42578125" style="114" customWidth="1"/>
    <col min="11526" max="11526" width="9.85546875" style="114" customWidth="1"/>
    <col min="11527" max="11527" width="1.42578125" style="114" customWidth="1"/>
    <col min="11528" max="11528" width="9.85546875" style="114" customWidth="1"/>
    <col min="11529" max="11776" width="9" style="114"/>
    <col min="11777" max="11777" width="47.85546875" style="114" customWidth="1"/>
    <col min="11778" max="11778" width="9.85546875" style="114" customWidth="1"/>
    <col min="11779" max="11779" width="1.42578125" style="114" customWidth="1"/>
    <col min="11780" max="11780" width="9.85546875" style="114" customWidth="1"/>
    <col min="11781" max="11781" width="1.42578125" style="114" customWidth="1"/>
    <col min="11782" max="11782" width="9.85546875" style="114" customWidth="1"/>
    <col min="11783" max="11783" width="1.42578125" style="114" customWidth="1"/>
    <col min="11784" max="11784" width="9.85546875" style="114" customWidth="1"/>
    <col min="11785" max="12032" width="9" style="114"/>
    <col min="12033" max="12033" width="47.85546875" style="114" customWidth="1"/>
    <col min="12034" max="12034" width="9.85546875" style="114" customWidth="1"/>
    <col min="12035" max="12035" width="1.42578125" style="114" customWidth="1"/>
    <col min="12036" max="12036" width="9.85546875" style="114" customWidth="1"/>
    <col min="12037" max="12037" width="1.42578125" style="114" customWidth="1"/>
    <col min="12038" max="12038" width="9.85546875" style="114" customWidth="1"/>
    <col min="12039" max="12039" width="1.42578125" style="114" customWidth="1"/>
    <col min="12040" max="12040" width="9.85546875" style="114" customWidth="1"/>
    <col min="12041" max="12288" width="9" style="114"/>
    <col min="12289" max="12289" width="47.85546875" style="114" customWidth="1"/>
    <col min="12290" max="12290" width="9.85546875" style="114" customWidth="1"/>
    <col min="12291" max="12291" width="1.42578125" style="114" customWidth="1"/>
    <col min="12292" max="12292" width="9.85546875" style="114" customWidth="1"/>
    <col min="12293" max="12293" width="1.42578125" style="114" customWidth="1"/>
    <col min="12294" max="12294" width="9.85546875" style="114" customWidth="1"/>
    <col min="12295" max="12295" width="1.42578125" style="114" customWidth="1"/>
    <col min="12296" max="12296" width="9.85546875" style="114" customWidth="1"/>
    <col min="12297" max="12544" width="9" style="114"/>
    <col min="12545" max="12545" width="47.85546875" style="114" customWidth="1"/>
    <col min="12546" max="12546" width="9.85546875" style="114" customWidth="1"/>
    <col min="12547" max="12547" width="1.42578125" style="114" customWidth="1"/>
    <col min="12548" max="12548" width="9.85546875" style="114" customWidth="1"/>
    <col min="12549" max="12549" width="1.42578125" style="114" customWidth="1"/>
    <col min="12550" max="12550" width="9.85546875" style="114" customWidth="1"/>
    <col min="12551" max="12551" width="1.42578125" style="114" customWidth="1"/>
    <col min="12552" max="12552" width="9.85546875" style="114" customWidth="1"/>
    <col min="12553" max="12800" width="9" style="114"/>
    <col min="12801" max="12801" width="47.85546875" style="114" customWidth="1"/>
    <col min="12802" max="12802" width="9.85546875" style="114" customWidth="1"/>
    <col min="12803" max="12803" width="1.42578125" style="114" customWidth="1"/>
    <col min="12804" max="12804" width="9.85546875" style="114" customWidth="1"/>
    <col min="12805" max="12805" width="1.42578125" style="114" customWidth="1"/>
    <col min="12806" max="12806" width="9.85546875" style="114" customWidth="1"/>
    <col min="12807" max="12807" width="1.42578125" style="114" customWidth="1"/>
    <col min="12808" max="12808" width="9.85546875" style="114" customWidth="1"/>
    <col min="12809" max="13056" width="9" style="114"/>
    <col min="13057" max="13057" width="47.85546875" style="114" customWidth="1"/>
    <col min="13058" max="13058" width="9.85546875" style="114" customWidth="1"/>
    <col min="13059" max="13059" width="1.42578125" style="114" customWidth="1"/>
    <col min="13060" max="13060" width="9.85546875" style="114" customWidth="1"/>
    <col min="13061" max="13061" width="1.42578125" style="114" customWidth="1"/>
    <col min="13062" max="13062" width="9.85546875" style="114" customWidth="1"/>
    <col min="13063" max="13063" width="1.42578125" style="114" customWidth="1"/>
    <col min="13064" max="13064" width="9.85546875" style="114" customWidth="1"/>
    <col min="13065" max="13312" width="9" style="114"/>
    <col min="13313" max="13313" width="47.85546875" style="114" customWidth="1"/>
    <col min="13314" max="13314" width="9.85546875" style="114" customWidth="1"/>
    <col min="13315" max="13315" width="1.42578125" style="114" customWidth="1"/>
    <col min="13316" max="13316" width="9.85546875" style="114" customWidth="1"/>
    <col min="13317" max="13317" width="1.42578125" style="114" customWidth="1"/>
    <col min="13318" max="13318" width="9.85546875" style="114" customWidth="1"/>
    <col min="13319" max="13319" width="1.42578125" style="114" customWidth="1"/>
    <col min="13320" max="13320" width="9.85546875" style="114" customWidth="1"/>
    <col min="13321" max="13568" width="9" style="114"/>
    <col min="13569" max="13569" width="47.85546875" style="114" customWidth="1"/>
    <col min="13570" max="13570" width="9.85546875" style="114" customWidth="1"/>
    <col min="13571" max="13571" width="1.42578125" style="114" customWidth="1"/>
    <col min="13572" max="13572" width="9.85546875" style="114" customWidth="1"/>
    <col min="13573" max="13573" width="1.42578125" style="114" customWidth="1"/>
    <col min="13574" max="13574" width="9.85546875" style="114" customWidth="1"/>
    <col min="13575" max="13575" width="1.42578125" style="114" customWidth="1"/>
    <col min="13576" max="13576" width="9.85546875" style="114" customWidth="1"/>
    <col min="13577" max="13824" width="9" style="114"/>
    <col min="13825" max="13825" width="47.85546875" style="114" customWidth="1"/>
    <col min="13826" max="13826" width="9.85546875" style="114" customWidth="1"/>
    <col min="13827" max="13827" width="1.42578125" style="114" customWidth="1"/>
    <col min="13828" max="13828" width="9.85546875" style="114" customWidth="1"/>
    <col min="13829" max="13829" width="1.42578125" style="114" customWidth="1"/>
    <col min="13830" max="13830" width="9.85546875" style="114" customWidth="1"/>
    <col min="13831" max="13831" width="1.42578125" style="114" customWidth="1"/>
    <col min="13832" max="13832" width="9.85546875" style="114" customWidth="1"/>
    <col min="13833" max="14080" width="9" style="114"/>
    <col min="14081" max="14081" width="47.85546875" style="114" customWidth="1"/>
    <col min="14082" max="14082" width="9.85546875" style="114" customWidth="1"/>
    <col min="14083" max="14083" width="1.42578125" style="114" customWidth="1"/>
    <col min="14084" max="14084" width="9.85546875" style="114" customWidth="1"/>
    <col min="14085" max="14085" width="1.42578125" style="114" customWidth="1"/>
    <col min="14086" max="14086" width="9.85546875" style="114" customWidth="1"/>
    <col min="14087" max="14087" width="1.42578125" style="114" customWidth="1"/>
    <col min="14088" max="14088" width="9.85546875" style="114" customWidth="1"/>
    <col min="14089" max="14336" width="9" style="114"/>
    <col min="14337" max="14337" width="47.85546875" style="114" customWidth="1"/>
    <col min="14338" max="14338" width="9.85546875" style="114" customWidth="1"/>
    <col min="14339" max="14339" width="1.42578125" style="114" customWidth="1"/>
    <col min="14340" max="14340" width="9.85546875" style="114" customWidth="1"/>
    <col min="14341" max="14341" width="1.42578125" style="114" customWidth="1"/>
    <col min="14342" max="14342" width="9.85546875" style="114" customWidth="1"/>
    <col min="14343" max="14343" width="1.42578125" style="114" customWidth="1"/>
    <col min="14344" max="14344" width="9.85546875" style="114" customWidth="1"/>
    <col min="14345" max="14592" width="9" style="114"/>
    <col min="14593" max="14593" width="47.85546875" style="114" customWidth="1"/>
    <col min="14594" max="14594" width="9.85546875" style="114" customWidth="1"/>
    <col min="14595" max="14595" width="1.42578125" style="114" customWidth="1"/>
    <col min="14596" max="14596" width="9.85546875" style="114" customWidth="1"/>
    <col min="14597" max="14597" width="1.42578125" style="114" customWidth="1"/>
    <col min="14598" max="14598" width="9.85546875" style="114" customWidth="1"/>
    <col min="14599" max="14599" width="1.42578125" style="114" customWidth="1"/>
    <col min="14600" max="14600" width="9.85546875" style="114" customWidth="1"/>
    <col min="14601" max="14848" width="9" style="114"/>
    <col min="14849" max="14849" width="47.85546875" style="114" customWidth="1"/>
    <col min="14850" max="14850" width="9.85546875" style="114" customWidth="1"/>
    <col min="14851" max="14851" width="1.42578125" style="114" customWidth="1"/>
    <col min="14852" max="14852" width="9.85546875" style="114" customWidth="1"/>
    <col min="14853" max="14853" width="1.42578125" style="114" customWidth="1"/>
    <col min="14854" max="14854" width="9.85546875" style="114" customWidth="1"/>
    <col min="14855" max="14855" width="1.42578125" style="114" customWidth="1"/>
    <col min="14856" max="14856" width="9.85546875" style="114" customWidth="1"/>
    <col min="14857" max="15104" width="9" style="114"/>
    <col min="15105" max="15105" width="47.85546875" style="114" customWidth="1"/>
    <col min="15106" max="15106" width="9.85546875" style="114" customWidth="1"/>
    <col min="15107" max="15107" width="1.42578125" style="114" customWidth="1"/>
    <col min="15108" max="15108" width="9.85546875" style="114" customWidth="1"/>
    <col min="15109" max="15109" width="1.42578125" style="114" customWidth="1"/>
    <col min="15110" max="15110" width="9.85546875" style="114" customWidth="1"/>
    <col min="15111" max="15111" width="1.42578125" style="114" customWidth="1"/>
    <col min="15112" max="15112" width="9.85546875" style="114" customWidth="1"/>
    <col min="15113" max="15360" width="9" style="114"/>
    <col min="15361" max="15361" width="47.85546875" style="114" customWidth="1"/>
    <col min="15362" max="15362" width="9.85546875" style="114" customWidth="1"/>
    <col min="15363" max="15363" width="1.42578125" style="114" customWidth="1"/>
    <col min="15364" max="15364" width="9.85546875" style="114" customWidth="1"/>
    <col min="15365" max="15365" width="1.42578125" style="114" customWidth="1"/>
    <col min="15366" max="15366" width="9.85546875" style="114" customWidth="1"/>
    <col min="15367" max="15367" width="1.42578125" style="114" customWidth="1"/>
    <col min="15368" max="15368" width="9.85546875" style="114" customWidth="1"/>
    <col min="15369" max="15616" width="9" style="114"/>
    <col min="15617" max="15617" width="47.85546875" style="114" customWidth="1"/>
    <col min="15618" max="15618" width="9.85546875" style="114" customWidth="1"/>
    <col min="15619" max="15619" width="1.42578125" style="114" customWidth="1"/>
    <col min="15620" max="15620" width="9.85546875" style="114" customWidth="1"/>
    <col min="15621" max="15621" width="1.42578125" style="114" customWidth="1"/>
    <col min="15622" max="15622" width="9.85546875" style="114" customWidth="1"/>
    <col min="15623" max="15623" width="1.42578125" style="114" customWidth="1"/>
    <col min="15624" max="15624" width="9.85546875" style="114" customWidth="1"/>
    <col min="15625" max="15872" width="9" style="114"/>
    <col min="15873" max="15873" width="47.85546875" style="114" customWidth="1"/>
    <col min="15874" max="15874" width="9.85546875" style="114" customWidth="1"/>
    <col min="15875" max="15875" width="1.42578125" style="114" customWidth="1"/>
    <col min="15876" max="15876" width="9.85546875" style="114" customWidth="1"/>
    <col min="15877" max="15877" width="1.42578125" style="114" customWidth="1"/>
    <col min="15878" max="15878" width="9.85546875" style="114" customWidth="1"/>
    <col min="15879" max="15879" width="1.42578125" style="114" customWidth="1"/>
    <col min="15880" max="15880" width="9.85546875" style="114" customWidth="1"/>
    <col min="15881" max="16128" width="9" style="114"/>
    <col min="16129" max="16129" width="47.85546875" style="114" customWidth="1"/>
    <col min="16130" max="16130" width="9.85546875" style="114" customWidth="1"/>
    <col min="16131" max="16131" width="1.42578125" style="114" customWidth="1"/>
    <col min="16132" max="16132" width="9.85546875" style="114" customWidth="1"/>
    <col min="16133" max="16133" width="1.42578125" style="114" customWidth="1"/>
    <col min="16134" max="16134" width="9.85546875" style="114" customWidth="1"/>
    <col min="16135" max="16135" width="1.42578125" style="114" customWidth="1"/>
    <col min="16136" max="16136" width="9.85546875" style="114" customWidth="1"/>
    <col min="16137" max="16384" width="9" style="114"/>
  </cols>
  <sheetData>
    <row r="1" spans="1:11" ht="23.25" customHeight="1">
      <c r="A1" s="142" t="s">
        <v>0</v>
      </c>
    </row>
    <row r="2" spans="1:11" ht="23.25" customHeight="1">
      <c r="A2" s="130" t="s">
        <v>140</v>
      </c>
    </row>
    <row r="3" spans="1:11" ht="23.25" customHeight="1">
      <c r="A3" s="130"/>
    </row>
    <row r="4" spans="1:11" ht="21" customHeight="1">
      <c r="A4" s="130"/>
      <c r="B4" s="290" t="s">
        <v>49</v>
      </c>
      <c r="C4" s="290"/>
      <c r="D4" s="290"/>
      <c r="E4" s="196"/>
      <c r="F4" s="290" t="s">
        <v>41</v>
      </c>
      <c r="G4" s="290"/>
      <c r="H4" s="290"/>
    </row>
    <row r="5" spans="1:11" ht="21" customHeight="1">
      <c r="A5" s="130"/>
      <c r="B5" s="291" t="s">
        <v>139</v>
      </c>
      <c r="C5" s="291"/>
      <c r="D5" s="291"/>
      <c r="E5" s="196"/>
      <c r="F5" s="291" t="s">
        <v>139</v>
      </c>
      <c r="G5" s="291"/>
      <c r="H5" s="291"/>
    </row>
    <row r="6" spans="1:11" ht="21" customHeight="1">
      <c r="A6" s="130"/>
      <c r="B6" s="291" t="s">
        <v>108</v>
      </c>
      <c r="C6" s="291"/>
      <c r="D6" s="291"/>
      <c r="E6" s="196"/>
      <c r="F6" s="291" t="s">
        <v>108</v>
      </c>
      <c r="G6" s="291"/>
      <c r="H6" s="291"/>
    </row>
    <row r="7" spans="1:11" ht="21" customHeight="1">
      <c r="A7" s="130"/>
      <c r="B7" s="115">
        <v>2560</v>
      </c>
      <c r="C7" s="115"/>
      <c r="D7" s="115">
        <v>2559</v>
      </c>
      <c r="E7" s="115"/>
      <c r="F7" s="115">
        <v>2560</v>
      </c>
      <c r="G7" s="115"/>
      <c r="H7" s="115">
        <v>2559</v>
      </c>
    </row>
    <row r="8" spans="1:11" ht="21" customHeight="1">
      <c r="A8" s="130"/>
      <c r="B8" s="289" t="s">
        <v>54</v>
      </c>
      <c r="C8" s="289"/>
      <c r="D8" s="289"/>
      <c r="E8" s="289"/>
      <c r="F8" s="289"/>
      <c r="G8" s="289"/>
      <c r="H8" s="289"/>
    </row>
    <row r="9" spans="1:11" ht="21" customHeight="1">
      <c r="A9" s="116" t="s">
        <v>141</v>
      </c>
      <c r="B9" s="117"/>
      <c r="C9" s="117"/>
      <c r="D9" s="117"/>
      <c r="E9" s="117"/>
      <c r="F9" s="117"/>
      <c r="G9" s="117"/>
      <c r="H9" s="117"/>
    </row>
    <row r="10" spans="1:11" ht="21" customHeight="1">
      <c r="A10" s="118" t="s">
        <v>125</v>
      </c>
      <c r="B10" s="145">
        <f>+'BS-PL'!D186</f>
        <v>112603</v>
      </c>
      <c r="C10" s="119"/>
      <c r="D10" s="119">
        <v>109007</v>
      </c>
      <c r="E10" s="119"/>
      <c r="F10" s="120">
        <f>+'BS-PL'!H186</f>
        <v>120976</v>
      </c>
      <c r="G10" s="119"/>
      <c r="H10" s="120">
        <v>96220</v>
      </c>
      <c r="J10" s="193">
        <f>+'BS-PL'!H186-F10</f>
        <v>0</v>
      </c>
      <c r="K10" s="193">
        <f>+B10-'BS-PL'!D186</f>
        <v>0</v>
      </c>
    </row>
    <row r="11" spans="1:11" ht="21" customHeight="1">
      <c r="A11" s="121" t="s">
        <v>142</v>
      </c>
      <c r="B11" s="146"/>
      <c r="C11" s="119"/>
      <c r="E11" s="119"/>
      <c r="F11" s="120"/>
      <c r="G11" s="119"/>
      <c r="H11" s="120"/>
    </row>
    <row r="12" spans="1:11" ht="21" customHeight="1">
      <c r="A12" s="118" t="s">
        <v>143</v>
      </c>
      <c r="B12" s="145">
        <v>53741</v>
      </c>
      <c r="C12" s="119"/>
      <c r="D12" s="119">
        <f>43083+2431</f>
        <v>45514</v>
      </c>
      <c r="E12" s="119"/>
      <c r="F12" s="120">
        <v>50543</v>
      </c>
      <c r="G12" s="119"/>
      <c r="H12" s="120">
        <f>40860+2414</f>
        <v>43274</v>
      </c>
    </row>
    <row r="13" spans="1:11" ht="21" customHeight="1">
      <c r="A13" s="118" t="s">
        <v>144</v>
      </c>
      <c r="B13" s="145">
        <v>-4401</v>
      </c>
      <c r="C13" s="119"/>
      <c r="D13" s="119">
        <v>-4874</v>
      </c>
      <c r="E13" s="119"/>
      <c r="F13" s="120">
        <v>-4011</v>
      </c>
      <c r="G13" s="119"/>
      <c r="H13" s="120">
        <v>-4343</v>
      </c>
    </row>
    <row r="14" spans="1:11" ht="21" customHeight="1">
      <c r="A14" s="122" t="s">
        <v>121</v>
      </c>
      <c r="B14" s="123">
        <v>9430</v>
      </c>
      <c r="C14" s="119"/>
      <c r="D14" s="123">
        <v>12711</v>
      </c>
      <c r="E14" s="119"/>
      <c r="F14" s="124">
        <v>5879</v>
      </c>
      <c r="G14" s="119"/>
      <c r="H14" s="124">
        <v>8456</v>
      </c>
    </row>
    <row r="15" spans="1:11" ht="21" customHeight="1">
      <c r="A15" s="122" t="s">
        <v>145</v>
      </c>
      <c r="B15" s="125">
        <v>-461</v>
      </c>
      <c r="C15" s="119"/>
      <c r="D15" s="125">
        <v>-194</v>
      </c>
      <c r="E15" s="119"/>
      <c r="F15" s="124">
        <v>-456</v>
      </c>
      <c r="G15" s="119"/>
      <c r="H15" s="124">
        <v>-185</v>
      </c>
    </row>
    <row r="16" spans="1:11" ht="21" customHeight="1">
      <c r="A16" s="118" t="s">
        <v>146</v>
      </c>
      <c r="B16" s="261" t="s">
        <v>26</v>
      </c>
      <c r="C16" s="115"/>
      <c r="D16" s="261" t="s">
        <v>26</v>
      </c>
      <c r="E16" s="119"/>
      <c r="F16" s="120">
        <v>-39915</v>
      </c>
      <c r="G16" s="119"/>
      <c r="H16" s="120">
        <v>-25562</v>
      </c>
    </row>
    <row r="17" spans="1:8" ht="21" customHeight="1">
      <c r="A17" s="118" t="s">
        <v>147</v>
      </c>
      <c r="B17" s="133">
        <v>41</v>
      </c>
      <c r="C17" s="119"/>
      <c r="D17" s="127">
        <v>791</v>
      </c>
      <c r="E17" s="128"/>
      <c r="F17" s="261" t="s">
        <v>26</v>
      </c>
      <c r="G17" s="128"/>
      <c r="H17" s="261" t="s">
        <v>26</v>
      </c>
    </row>
    <row r="18" spans="1:8" ht="21" customHeight="1">
      <c r="A18" s="118" t="s">
        <v>188</v>
      </c>
      <c r="B18" s="125"/>
      <c r="C18" s="119"/>
      <c r="D18" s="120"/>
      <c r="E18" s="119"/>
      <c r="F18" s="120"/>
      <c r="G18" s="119"/>
      <c r="H18" s="120"/>
    </row>
    <row r="19" spans="1:8" ht="21" customHeight="1">
      <c r="A19" s="118" t="s">
        <v>148</v>
      </c>
      <c r="B19" s="147">
        <v>448</v>
      </c>
      <c r="C19" s="119"/>
      <c r="D19" s="129">
        <v>1917</v>
      </c>
      <c r="E19" s="119"/>
      <c r="F19" s="120">
        <v>210</v>
      </c>
      <c r="G19" s="119"/>
      <c r="H19" s="120">
        <v>1917</v>
      </c>
    </row>
    <row r="20" spans="1:8" ht="21" customHeight="1">
      <c r="A20" s="118" t="s">
        <v>149</v>
      </c>
      <c r="B20" s="147">
        <v>2022</v>
      </c>
      <c r="C20" s="119"/>
      <c r="D20" s="129">
        <v>1716</v>
      </c>
      <c r="E20" s="119"/>
      <c r="F20" s="120">
        <v>2022</v>
      </c>
      <c r="G20" s="119"/>
      <c r="H20" s="120">
        <v>1716</v>
      </c>
    </row>
    <row r="21" spans="1:8" ht="21" customHeight="1">
      <c r="A21" s="118" t="s">
        <v>191</v>
      </c>
      <c r="B21" s="147">
        <v>-495</v>
      </c>
      <c r="C21" s="119"/>
      <c r="D21" s="261" t="s">
        <v>26</v>
      </c>
      <c r="E21" s="119"/>
      <c r="F21" s="120">
        <v>-458</v>
      </c>
      <c r="G21" s="119"/>
      <c r="H21" s="261" t="s">
        <v>26</v>
      </c>
    </row>
    <row r="22" spans="1:8" ht="21" customHeight="1">
      <c r="A22" s="118" t="s">
        <v>190</v>
      </c>
      <c r="B22" s="146"/>
      <c r="F22" s="120"/>
      <c r="H22" s="120"/>
    </row>
    <row r="23" spans="1:8" ht="21" customHeight="1">
      <c r="A23" s="118" t="s">
        <v>150</v>
      </c>
      <c r="B23" s="133">
        <v>1759</v>
      </c>
      <c r="C23" s="119"/>
      <c r="D23" s="127">
        <v>1484</v>
      </c>
      <c r="E23" s="119"/>
      <c r="F23" s="120">
        <v>1759</v>
      </c>
      <c r="G23" s="119"/>
      <c r="H23" s="120">
        <v>1488</v>
      </c>
    </row>
    <row r="24" spans="1:8" ht="21" customHeight="1">
      <c r="A24" s="118" t="s">
        <v>181</v>
      </c>
      <c r="B24" s="133">
        <v>76</v>
      </c>
      <c r="C24" s="119"/>
      <c r="D24" s="261" t="s">
        <v>26</v>
      </c>
      <c r="E24" s="119"/>
      <c r="F24" s="120">
        <v>76</v>
      </c>
      <c r="G24" s="119"/>
      <c r="H24" s="261" t="s">
        <v>26</v>
      </c>
    </row>
    <row r="25" spans="1:8" ht="21" customHeight="1">
      <c r="A25" s="118" t="s">
        <v>189</v>
      </c>
      <c r="B25" s="133">
        <v>967</v>
      </c>
      <c r="C25" s="119"/>
      <c r="D25" s="261" t="s">
        <v>26</v>
      </c>
      <c r="E25" s="119"/>
      <c r="F25" s="126">
        <v>-519</v>
      </c>
      <c r="G25" s="119"/>
      <c r="H25" s="261" t="s">
        <v>26</v>
      </c>
    </row>
    <row r="26" spans="1:8" ht="21" customHeight="1">
      <c r="A26" s="118" t="s">
        <v>151</v>
      </c>
      <c r="B26" s="133">
        <v>5157</v>
      </c>
      <c r="C26" s="119"/>
      <c r="D26" s="127">
        <v>5366</v>
      </c>
      <c r="E26" s="119"/>
      <c r="F26" s="120">
        <v>4517</v>
      </c>
      <c r="G26" s="119"/>
      <c r="H26" s="120">
        <v>4639</v>
      </c>
    </row>
    <row r="27" spans="1:8" ht="21" customHeight="1">
      <c r="A27" s="118" t="s">
        <v>152</v>
      </c>
      <c r="B27" s="125">
        <v>-196</v>
      </c>
      <c r="C27" s="119"/>
      <c r="D27" s="125">
        <v>5454</v>
      </c>
      <c r="E27" s="119"/>
      <c r="F27" s="261" t="s">
        <v>26</v>
      </c>
      <c r="G27" s="128"/>
      <c r="H27" s="261" t="s">
        <v>26</v>
      </c>
    </row>
    <row r="28" spans="1:8" ht="21" customHeight="1">
      <c r="A28" s="118" t="s">
        <v>153</v>
      </c>
      <c r="B28" s="125">
        <v>29791</v>
      </c>
      <c r="C28" s="119"/>
      <c r="D28" s="125">
        <v>25106</v>
      </c>
      <c r="E28" s="119"/>
      <c r="F28" s="127">
        <v>6500</v>
      </c>
      <c r="G28" s="119"/>
      <c r="H28" s="127">
        <f>20272-3030</f>
        <v>17242</v>
      </c>
    </row>
    <row r="29" spans="1:8" ht="21" customHeight="1">
      <c r="A29" s="130"/>
      <c r="B29" s="131">
        <f>SUM(B10:B28)</f>
        <v>210482</v>
      </c>
      <c r="C29" s="132"/>
      <c r="D29" s="131">
        <f>SUM(D10:D28)</f>
        <v>203998</v>
      </c>
      <c r="E29" s="132"/>
      <c r="F29" s="131">
        <f>SUM(F10:F28)</f>
        <v>147123</v>
      </c>
      <c r="G29" s="132"/>
      <c r="H29" s="131">
        <f>SUM(H10:H28)</f>
        <v>144862</v>
      </c>
    </row>
    <row r="30" spans="1:8" ht="23.25" customHeight="1">
      <c r="A30" s="142" t="s">
        <v>0</v>
      </c>
    </row>
    <row r="31" spans="1:8" ht="23.25" customHeight="1">
      <c r="A31" s="130" t="s">
        <v>140</v>
      </c>
    </row>
    <row r="32" spans="1:8" ht="21.75" customHeight="1">
      <c r="A32" s="130"/>
    </row>
    <row r="33" spans="1:8" ht="21.75" customHeight="1">
      <c r="A33" s="130"/>
      <c r="B33" s="290" t="s">
        <v>49</v>
      </c>
      <c r="C33" s="290"/>
      <c r="D33" s="290"/>
      <c r="E33" s="196"/>
      <c r="F33" s="290" t="s">
        <v>41</v>
      </c>
      <c r="G33" s="290"/>
      <c r="H33" s="290"/>
    </row>
    <row r="34" spans="1:8" ht="21.75" customHeight="1">
      <c r="A34" s="130"/>
      <c r="B34" s="291" t="s">
        <v>139</v>
      </c>
      <c r="C34" s="291"/>
      <c r="D34" s="291"/>
      <c r="E34" s="196"/>
      <c r="F34" s="291" t="s">
        <v>139</v>
      </c>
      <c r="G34" s="291"/>
      <c r="H34" s="291"/>
    </row>
    <row r="35" spans="1:8" ht="21.75" customHeight="1">
      <c r="A35" s="130"/>
      <c r="B35" s="291" t="s">
        <v>108</v>
      </c>
      <c r="C35" s="291"/>
      <c r="D35" s="291"/>
      <c r="E35" s="196"/>
      <c r="F35" s="291" t="s">
        <v>108</v>
      </c>
      <c r="G35" s="291"/>
      <c r="H35" s="291"/>
    </row>
    <row r="36" spans="1:8" ht="21.75" customHeight="1">
      <c r="A36" s="130"/>
      <c r="B36" s="115">
        <v>2560</v>
      </c>
      <c r="C36" s="115"/>
      <c r="D36" s="115">
        <v>2559</v>
      </c>
      <c r="E36" s="115"/>
      <c r="F36" s="115">
        <v>2560</v>
      </c>
      <c r="G36" s="115"/>
      <c r="H36" s="115">
        <v>2559</v>
      </c>
    </row>
    <row r="37" spans="1:8" ht="21.75" customHeight="1">
      <c r="A37" s="130"/>
      <c r="B37" s="289" t="s">
        <v>54</v>
      </c>
      <c r="C37" s="289"/>
      <c r="D37" s="289"/>
      <c r="E37" s="289"/>
      <c r="F37" s="289"/>
      <c r="G37" s="289"/>
      <c r="H37" s="289"/>
    </row>
    <row r="38" spans="1:8" ht="21" customHeight="1">
      <c r="A38" s="121" t="s">
        <v>154</v>
      </c>
      <c r="C38" s="119"/>
      <c r="E38" s="119"/>
      <c r="F38" s="119"/>
      <c r="G38" s="119"/>
      <c r="H38" s="119"/>
    </row>
    <row r="39" spans="1:8" ht="21" customHeight="1">
      <c r="A39" s="118" t="s">
        <v>58</v>
      </c>
      <c r="B39" s="125">
        <v>-420536</v>
      </c>
      <c r="C39" s="119"/>
      <c r="D39" s="125">
        <v>64538</v>
      </c>
      <c r="E39" s="119"/>
      <c r="F39" s="125">
        <v>-349309</v>
      </c>
      <c r="G39" s="119"/>
      <c r="H39" s="125">
        <v>-10733</v>
      </c>
    </row>
    <row r="40" spans="1:8" ht="21" customHeight="1">
      <c r="A40" s="118" t="s">
        <v>59</v>
      </c>
      <c r="B40" s="125">
        <v>22632</v>
      </c>
      <c r="C40" s="119"/>
      <c r="D40" s="125">
        <v>26083</v>
      </c>
      <c r="E40" s="119"/>
      <c r="F40" s="125">
        <v>-3264</v>
      </c>
      <c r="G40" s="119"/>
      <c r="H40" s="125">
        <v>17583</v>
      </c>
    </row>
    <row r="41" spans="1:8" ht="21" customHeight="1">
      <c r="A41" s="118" t="s">
        <v>61</v>
      </c>
      <c r="B41" s="119">
        <v>-139718</v>
      </c>
      <c r="C41" s="119"/>
      <c r="D41" s="119">
        <v>250163</v>
      </c>
      <c r="E41" s="119"/>
      <c r="F41" s="119">
        <v>-84798</v>
      </c>
      <c r="G41" s="119"/>
      <c r="H41" s="119">
        <v>328336</v>
      </c>
    </row>
    <row r="42" spans="1:8" ht="21" customHeight="1">
      <c r="A42" s="118" t="s">
        <v>62</v>
      </c>
      <c r="B42" s="119">
        <v>-20970</v>
      </c>
      <c r="C42" s="119"/>
      <c r="D42" s="119">
        <v>-449</v>
      </c>
      <c r="E42" s="119"/>
      <c r="F42" s="119">
        <v>-4843</v>
      </c>
      <c r="G42" s="119"/>
      <c r="H42" s="119">
        <v>-4659</v>
      </c>
    </row>
    <row r="43" spans="1:8" ht="21" customHeight="1">
      <c r="A43" s="118" t="s">
        <v>155</v>
      </c>
      <c r="B43" s="133">
        <v>167</v>
      </c>
      <c r="C43" s="119"/>
      <c r="D43" s="133">
        <v>385</v>
      </c>
      <c r="E43" s="119"/>
      <c r="F43" s="133">
        <v>128</v>
      </c>
      <c r="G43" s="119"/>
      <c r="H43" s="133">
        <v>385</v>
      </c>
    </row>
    <row r="44" spans="1:8" ht="21" customHeight="1">
      <c r="A44" s="118" t="s">
        <v>79</v>
      </c>
      <c r="B44" s="129">
        <v>-57301</v>
      </c>
      <c r="C44" s="129"/>
      <c r="D44" s="129">
        <v>-206616</v>
      </c>
      <c r="E44" s="129"/>
      <c r="F44" s="129">
        <v>-74436</v>
      </c>
      <c r="G44" s="129"/>
      <c r="H44" s="129">
        <v>-268114</v>
      </c>
    </row>
    <row r="45" spans="1:8" ht="21" customHeight="1">
      <c r="A45" s="118" t="s">
        <v>156</v>
      </c>
      <c r="B45" s="134">
        <v>-457</v>
      </c>
      <c r="C45" s="129"/>
      <c r="D45" s="134">
        <v>-561</v>
      </c>
      <c r="E45" s="129"/>
      <c r="F45" s="129">
        <v>-457</v>
      </c>
      <c r="G45" s="129"/>
      <c r="H45" s="129">
        <v>-351</v>
      </c>
    </row>
    <row r="46" spans="1:8" ht="21" customHeight="1">
      <c r="A46" s="118" t="s">
        <v>85</v>
      </c>
      <c r="B46" s="139">
        <v>38037</v>
      </c>
      <c r="C46" s="139"/>
      <c r="D46" s="139">
        <v>4468</v>
      </c>
      <c r="E46" s="139"/>
      <c r="F46" s="139">
        <v>12641</v>
      </c>
      <c r="G46" s="139"/>
      <c r="H46" s="139">
        <v>5423</v>
      </c>
    </row>
    <row r="47" spans="1:8" ht="21" customHeight="1">
      <c r="A47" s="118" t="s">
        <v>91</v>
      </c>
      <c r="B47" s="135">
        <v>-5000</v>
      </c>
      <c r="C47" s="129"/>
      <c r="D47" s="262" t="s">
        <v>26</v>
      </c>
      <c r="E47" s="129"/>
      <c r="F47" s="135">
        <v>-5000</v>
      </c>
      <c r="G47" s="129"/>
      <c r="H47" s="262" t="s">
        <v>26</v>
      </c>
    </row>
    <row r="48" spans="1:8" ht="21" customHeight="1">
      <c r="A48" s="122" t="s">
        <v>193</v>
      </c>
      <c r="B48" s="129">
        <f>SUM(B29,B39:B47)</f>
        <v>-372664</v>
      </c>
      <c r="C48" s="129"/>
      <c r="D48" s="129">
        <f>SUM(D29,D39:D47)</f>
        <v>342009</v>
      </c>
      <c r="E48" s="129"/>
      <c r="F48" s="129">
        <f>SUM(F29,F39:F47)</f>
        <v>-362215</v>
      </c>
      <c r="G48" s="129"/>
      <c r="H48" s="129">
        <f>SUM(H29,H39:H47)</f>
        <v>212732</v>
      </c>
    </row>
    <row r="49" spans="1:8" ht="21" customHeight="1">
      <c r="A49" s="122" t="s">
        <v>172</v>
      </c>
      <c r="B49" s="129">
        <v>28647</v>
      </c>
      <c r="C49" s="129"/>
      <c r="D49" s="261" t="s">
        <v>26</v>
      </c>
      <c r="E49" s="129"/>
      <c r="F49" s="129">
        <v>27593</v>
      </c>
      <c r="G49" s="129"/>
      <c r="H49" s="261" t="s">
        <v>26</v>
      </c>
    </row>
    <row r="50" spans="1:8" ht="21" customHeight="1">
      <c r="A50" s="118" t="s">
        <v>157</v>
      </c>
      <c r="B50" s="129">
        <v>-50621</v>
      </c>
      <c r="C50" s="129"/>
      <c r="D50" s="129">
        <v>-51131</v>
      </c>
      <c r="E50" s="129"/>
      <c r="F50" s="129">
        <v>-39951</v>
      </c>
      <c r="G50" s="129"/>
      <c r="H50" s="129">
        <v>-43431</v>
      </c>
    </row>
    <row r="51" spans="1:8" ht="21" customHeight="1">
      <c r="A51" s="130" t="s">
        <v>192</v>
      </c>
      <c r="B51" s="136">
        <f>SUM(B48:B50)</f>
        <v>-394638</v>
      </c>
      <c r="C51" s="137"/>
      <c r="D51" s="136">
        <f>SUM(D48:D50)</f>
        <v>290878</v>
      </c>
      <c r="E51" s="137"/>
      <c r="F51" s="136">
        <f>SUM(F48:F50)</f>
        <v>-374573</v>
      </c>
      <c r="G51" s="137"/>
      <c r="H51" s="136">
        <f>SUM(H48:H50)</f>
        <v>169301</v>
      </c>
    </row>
    <row r="52" spans="1:8" ht="21" customHeight="1">
      <c r="A52" s="130"/>
      <c r="B52" s="138"/>
      <c r="C52" s="137"/>
      <c r="D52" s="138"/>
      <c r="E52" s="137"/>
      <c r="F52" s="138"/>
      <c r="G52" s="137"/>
      <c r="H52" s="138"/>
    </row>
    <row r="53" spans="1:8" ht="21" customHeight="1">
      <c r="A53" s="116" t="s">
        <v>158</v>
      </c>
      <c r="B53" s="129"/>
      <c r="C53" s="129"/>
      <c r="D53" s="129"/>
      <c r="E53" s="129"/>
      <c r="F53" s="129"/>
      <c r="G53" s="129"/>
      <c r="H53" s="129"/>
    </row>
    <row r="54" spans="1:8" ht="21" customHeight="1">
      <c r="A54" s="118" t="s">
        <v>159</v>
      </c>
      <c r="B54" s="129">
        <v>4532</v>
      </c>
      <c r="C54" s="129"/>
      <c r="D54" s="129">
        <v>5107</v>
      </c>
      <c r="E54" s="129"/>
      <c r="F54" s="129">
        <v>4059</v>
      </c>
      <c r="G54" s="129"/>
      <c r="H54" s="129">
        <v>4468</v>
      </c>
    </row>
    <row r="55" spans="1:8" ht="21" customHeight="1">
      <c r="A55" s="118" t="s">
        <v>173</v>
      </c>
      <c r="B55" s="129">
        <v>851850</v>
      </c>
      <c r="C55" s="129"/>
      <c r="D55" s="261" t="s">
        <v>26</v>
      </c>
      <c r="E55" s="129"/>
      <c r="F55" s="129">
        <v>764750</v>
      </c>
      <c r="G55" s="129"/>
      <c r="H55" s="261" t="s">
        <v>26</v>
      </c>
    </row>
    <row r="56" spans="1:8" ht="21" customHeight="1">
      <c r="A56" s="118" t="s">
        <v>174</v>
      </c>
      <c r="B56" s="129">
        <v>-595050</v>
      </c>
      <c r="C56" s="129"/>
      <c r="D56" s="261" t="s">
        <v>26</v>
      </c>
      <c r="E56" s="129"/>
      <c r="F56" s="129">
        <v>-519300</v>
      </c>
      <c r="G56" s="129"/>
      <c r="H56" s="261" t="s">
        <v>26</v>
      </c>
    </row>
    <row r="57" spans="1:8" ht="21" customHeight="1">
      <c r="A57" s="118" t="s">
        <v>160</v>
      </c>
      <c r="B57" s="261" t="s">
        <v>26</v>
      </c>
      <c r="C57" s="129"/>
      <c r="D57" s="261" t="s">
        <v>26</v>
      </c>
      <c r="E57" s="129"/>
      <c r="F57" s="133">
        <v>39915</v>
      </c>
      <c r="G57" s="129"/>
      <c r="H57" s="133">
        <v>25562</v>
      </c>
    </row>
    <row r="58" spans="1:8" ht="21" customHeight="1">
      <c r="A58" s="118" t="s">
        <v>194</v>
      </c>
      <c r="B58" s="120">
        <v>-136</v>
      </c>
      <c r="C58" s="120"/>
      <c r="D58" s="120">
        <v>2835</v>
      </c>
      <c r="E58" s="120"/>
      <c r="F58" s="261" t="s">
        <v>26</v>
      </c>
      <c r="G58" s="120"/>
      <c r="H58" s="261" t="s">
        <v>26</v>
      </c>
    </row>
    <row r="59" spans="1:8" ht="21" customHeight="1">
      <c r="A59" s="118" t="s">
        <v>175</v>
      </c>
      <c r="B59" s="120">
        <v>1254</v>
      </c>
      <c r="C59" s="120"/>
      <c r="D59" s="261" t="s">
        <v>26</v>
      </c>
      <c r="E59" s="120"/>
      <c r="F59" s="126">
        <v>1254</v>
      </c>
      <c r="G59" s="120"/>
      <c r="H59" s="261" t="s">
        <v>26</v>
      </c>
    </row>
    <row r="60" spans="1:8" ht="21" customHeight="1">
      <c r="A60" s="118" t="s">
        <v>161</v>
      </c>
      <c r="B60" s="127">
        <v>-347</v>
      </c>
      <c r="C60" s="129"/>
      <c r="D60" s="127">
        <v>-4655</v>
      </c>
      <c r="E60" s="129"/>
      <c r="F60" s="127">
        <v>-347</v>
      </c>
      <c r="G60" s="129"/>
      <c r="H60" s="127">
        <v>-4655</v>
      </c>
    </row>
    <row r="61" spans="1:8" ht="21" customHeight="1">
      <c r="A61" s="118" t="s">
        <v>177</v>
      </c>
      <c r="B61" s="129">
        <v>-8575</v>
      </c>
      <c r="C61" s="129"/>
      <c r="D61" s="129">
        <v>-60311</v>
      </c>
      <c r="E61" s="129"/>
      <c r="F61" s="129">
        <v>-8338</v>
      </c>
      <c r="G61" s="129"/>
      <c r="H61" s="129">
        <v>-60039</v>
      </c>
    </row>
    <row r="62" spans="1:8" ht="21" customHeight="1">
      <c r="A62" s="118" t="s">
        <v>176</v>
      </c>
      <c r="B62" s="129">
        <v>-324</v>
      </c>
      <c r="C62" s="129"/>
      <c r="D62" s="129">
        <v>-7872</v>
      </c>
      <c r="E62" s="129"/>
      <c r="F62" s="129">
        <v>-315</v>
      </c>
      <c r="G62" s="129"/>
      <c r="H62" s="129">
        <v>-7872</v>
      </c>
    </row>
    <row r="63" spans="1:8">
      <c r="A63" s="118" t="s">
        <v>195</v>
      </c>
      <c r="B63" s="120"/>
      <c r="C63" s="120"/>
      <c r="D63" s="120"/>
      <c r="E63" s="120"/>
      <c r="F63" s="129"/>
      <c r="G63" s="120"/>
      <c r="H63" s="129"/>
    </row>
    <row r="64" spans="1:8" ht="21" customHeight="1">
      <c r="A64" s="118" t="s">
        <v>150</v>
      </c>
      <c r="B64" s="129">
        <v>463</v>
      </c>
      <c r="C64" s="129"/>
      <c r="D64" s="129">
        <v>507</v>
      </c>
      <c r="E64" s="129"/>
      <c r="F64" s="129">
        <v>463</v>
      </c>
      <c r="G64" s="129"/>
      <c r="H64" s="129">
        <v>500</v>
      </c>
    </row>
    <row r="65" spans="1:8" ht="21" customHeight="1">
      <c r="A65" s="130" t="s">
        <v>196</v>
      </c>
      <c r="B65" s="136">
        <f>SUM(B54:B64)</f>
        <v>253667</v>
      </c>
      <c r="C65" s="138"/>
      <c r="D65" s="136">
        <f>SUM(D54:D64)</f>
        <v>-64389</v>
      </c>
      <c r="E65" s="138"/>
      <c r="F65" s="136">
        <f>SUM(F54:F64)</f>
        <v>282141</v>
      </c>
      <c r="G65" s="138"/>
      <c r="H65" s="136">
        <f>SUM(H54:H64)</f>
        <v>-42036</v>
      </c>
    </row>
    <row r="66" spans="1:8" ht="21.75" customHeight="1">
      <c r="A66" s="130"/>
      <c r="B66" s="138"/>
      <c r="C66" s="137"/>
      <c r="D66" s="138"/>
      <c r="E66" s="137"/>
      <c r="F66" s="138"/>
      <c r="G66" s="137"/>
      <c r="H66" s="138"/>
    </row>
    <row r="67" spans="1:8" ht="23.25" customHeight="1">
      <c r="A67" s="142" t="s">
        <v>0</v>
      </c>
    </row>
    <row r="68" spans="1:8" ht="23.25" customHeight="1">
      <c r="A68" s="130" t="s">
        <v>140</v>
      </c>
    </row>
    <row r="69" spans="1:8" ht="21.75" customHeight="1">
      <c r="A69" s="130"/>
    </row>
    <row r="70" spans="1:8" ht="21.75" customHeight="1">
      <c r="A70" s="130"/>
      <c r="B70" s="290" t="s">
        <v>49</v>
      </c>
      <c r="C70" s="290"/>
      <c r="D70" s="290"/>
      <c r="E70" s="200"/>
      <c r="F70" s="290" t="s">
        <v>41</v>
      </c>
      <c r="G70" s="290"/>
      <c r="H70" s="290"/>
    </row>
    <row r="71" spans="1:8" ht="21.75" customHeight="1">
      <c r="A71" s="130"/>
      <c r="B71" s="291" t="s">
        <v>139</v>
      </c>
      <c r="C71" s="291"/>
      <c r="D71" s="291"/>
      <c r="E71" s="200"/>
      <c r="F71" s="291" t="s">
        <v>139</v>
      </c>
      <c r="G71" s="291"/>
      <c r="H71" s="291"/>
    </row>
    <row r="72" spans="1:8" ht="21.75" customHeight="1">
      <c r="A72" s="130"/>
      <c r="B72" s="291" t="s">
        <v>108</v>
      </c>
      <c r="C72" s="291"/>
      <c r="D72" s="291"/>
      <c r="E72" s="200"/>
      <c r="F72" s="291" t="s">
        <v>108</v>
      </c>
      <c r="G72" s="291"/>
      <c r="H72" s="291"/>
    </row>
    <row r="73" spans="1:8" ht="21.75" customHeight="1">
      <c r="A73" s="130"/>
      <c r="B73" s="115">
        <v>2560</v>
      </c>
      <c r="C73" s="115"/>
      <c r="D73" s="115">
        <v>2559</v>
      </c>
      <c r="E73" s="115"/>
      <c r="F73" s="115">
        <v>2560</v>
      </c>
      <c r="G73" s="115"/>
      <c r="H73" s="115">
        <v>2559</v>
      </c>
    </row>
    <row r="74" spans="1:8" ht="21.75" customHeight="1">
      <c r="A74" s="130"/>
      <c r="B74" s="289" t="s">
        <v>54</v>
      </c>
      <c r="C74" s="289"/>
      <c r="D74" s="289"/>
      <c r="E74" s="289"/>
      <c r="F74" s="289"/>
      <c r="G74" s="289"/>
      <c r="H74" s="289"/>
    </row>
    <row r="75" spans="1:8" ht="21" customHeight="1">
      <c r="A75" s="116" t="s">
        <v>162</v>
      </c>
      <c r="B75" s="129"/>
      <c r="C75" s="129"/>
      <c r="D75" s="129"/>
      <c r="E75" s="129"/>
      <c r="F75" s="129"/>
      <c r="G75" s="129"/>
      <c r="H75" s="129"/>
    </row>
    <row r="76" spans="1:8" ht="21" customHeight="1">
      <c r="A76" s="122" t="s">
        <v>163</v>
      </c>
      <c r="B76" s="129">
        <v>-9631</v>
      </c>
      <c r="C76" s="129"/>
      <c r="D76" s="129">
        <v>-12680</v>
      </c>
      <c r="E76" s="129"/>
      <c r="F76" s="129">
        <v>-6084</v>
      </c>
      <c r="G76" s="129"/>
      <c r="H76" s="129">
        <v>-8405</v>
      </c>
    </row>
    <row r="77" spans="1:8" ht="21" customHeight="1">
      <c r="A77" s="122" t="s">
        <v>213</v>
      </c>
      <c r="B77" s="129"/>
      <c r="C77" s="129"/>
      <c r="D77" s="129"/>
      <c r="E77" s="129"/>
      <c r="F77" s="129"/>
      <c r="G77" s="129"/>
      <c r="H77" s="129"/>
    </row>
    <row r="78" spans="1:8" ht="21" customHeight="1">
      <c r="A78" s="114" t="s">
        <v>219</v>
      </c>
      <c r="B78" s="129">
        <v>846279</v>
      </c>
      <c r="C78" s="129"/>
      <c r="D78" s="266">
        <v>1047094</v>
      </c>
      <c r="E78" s="129"/>
      <c r="F78" s="129">
        <v>716279</v>
      </c>
      <c r="G78" s="129"/>
      <c r="H78" s="266">
        <v>851386</v>
      </c>
    </row>
    <row r="79" spans="1:8" ht="21" customHeight="1">
      <c r="A79" s="114" t="s">
        <v>212</v>
      </c>
      <c r="B79" s="129"/>
      <c r="C79" s="129"/>
      <c r="D79" s="266"/>
      <c r="E79" s="129"/>
      <c r="F79" s="129"/>
      <c r="G79" s="129"/>
      <c r="H79" s="266"/>
    </row>
    <row r="80" spans="1:8" ht="21" customHeight="1">
      <c r="A80" s="114" t="s">
        <v>219</v>
      </c>
      <c r="B80" s="129">
        <v>-753166</v>
      </c>
      <c r="C80" s="129"/>
      <c r="D80" s="129">
        <v>-1157505</v>
      </c>
      <c r="E80" s="129"/>
      <c r="F80" s="129">
        <v>-651397</v>
      </c>
      <c r="G80" s="129"/>
      <c r="H80" s="129">
        <v>-883184</v>
      </c>
    </row>
    <row r="81" spans="1:11" ht="21" customHeight="1">
      <c r="A81" s="118" t="s">
        <v>178</v>
      </c>
      <c r="B81" s="129">
        <v>149320</v>
      </c>
      <c r="C81" s="129"/>
      <c r="D81" s="261" t="s">
        <v>26</v>
      </c>
      <c r="E81" s="129"/>
      <c r="F81" s="129">
        <v>149320</v>
      </c>
      <c r="G81" s="129"/>
      <c r="H81" s="261" t="s">
        <v>26</v>
      </c>
    </row>
    <row r="82" spans="1:11" ht="21" customHeight="1">
      <c r="A82" s="118" t="s">
        <v>179</v>
      </c>
      <c r="B82" s="129">
        <v>-46441</v>
      </c>
      <c r="C82" s="129"/>
      <c r="D82" s="261" t="s">
        <v>26</v>
      </c>
      <c r="E82" s="129"/>
      <c r="F82" s="129">
        <v>-46441</v>
      </c>
      <c r="G82" s="129"/>
      <c r="H82" s="261" t="s">
        <v>26</v>
      </c>
    </row>
    <row r="83" spans="1:11" ht="21" customHeight="1">
      <c r="A83" s="118" t="s">
        <v>164</v>
      </c>
      <c r="B83" s="129">
        <v>-125985</v>
      </c>
      <c r="C83" s="129"/>
      <c r="D83" s="129">
        <v>-107671</v>
      </c>
      <c r="E83" s="129"/>
      <c r="F83" s="129">
        <v>-125900</v>
      </c>
      <c r="G83" s="127"/>
      <c r="H83" s="129">
        <v>-107684</v>
      </c>
    </row>
    <row r="84" spans="1:11" ht="21" customHeight="1">
      <c r="A84" s="118" t="s">
        <v>165</v>
      </c>
      <c r="B84" s="119">
        <v>21155</v>
      </c>
      <c r="C84" s="129"/>
      <c r="D84" s="119">
        <v>49130</v>
      </c>
      <c r="E84" s="129"/>
      <c r="F84" s="261" t="s">
        <v>26</v>
      </c>
      <c r="G84" s="127"/>
      <c r="H84" s="129">
        <v>21035</v>
      </c>
    </row>
    <row r="85" spans="1:11" ht="21.75" customHeight="1">
      <c r="A85" s="118" t="s">
        <v>198</v>
      </c>
      <c r="B85" s="129">
        <v>-524</v>
      </c>
      <c r="D85" s="266">
        <v>-244</v>
      </c>
      <c r="F85" s="129">
        <v>-524</v>
      </c>
      <c r="H85" s="266">
        <v>-244</v>
      </c>
    </row>
    <row r="86" spans="1:11" ht="21.75" customHeight="1">
      <c r="A86" s="118" t="s">
        <v>220</v>
      </c>
      <c r="B86" s="127" t="s">
        <v>26</v>
      </c>
      <c r="D86" s="266">
        <v>4263</v>
      </c>
      <c r="F86" s="127" t="s">
        <v>26</v>
      </c>
      <c r="H86" s="266">
        <v>4263</v>
      </c>
    </row>
    <row r="87" spans="1:11" ht="21" customHeight="1">
      <c r="A87" s="118" t="s">
        <v>218</v>
      </c>
      <c r="B87" s="127">
        <v>-12072</v>
      </c>
      <c r="C87" s="129"/>
      <c r="D87" s="127">
        <v>-8598</v>
      </c>
      <c r="E87" s="129"/>
      <c r="F87" s="127">
        <v>-12072</v>
      </c>
      <c r="G87" s="127"/>
      <c r="H87" s="127">
        <v>-8598</v>
      </c>
    </row>
    <row r="88" spans="1:11" ht="21" customHeight="1">
      <c r="A88" s="118" t="s">
        <v>180</v>
      </c>
      <c r="B88" s="129">
        <v>-46007</v>
      </c>
      <c r="C88" s="129"/>
      <c r="D88" s="129">
        <v>-58437</v>
      </c>
      <c r="E88" s="129"/>
      <c r="F88" s="129">
        <v>-19387</v>
      </c>
      <c r="G88" s="127"/>
      <c r="H88" s="129">
        <v>-24802</v>
      </c>
    </row>
    <row r="89" spans="1:11" ht="21.75" customHeight="1">
      <c r="A89" s="130" t="s">
        <v>166</v>
      </c>
      <c r="B89" s="136">
        <f>SUM(B76:B88)</f>
        <v>22928</v>
      </c>
      <c r="C89" s="137"/>
      <c r="D89" s="136">
        <f>SUM(D76:D88)</f>
        <v>-244648</v>
      </c>
      <c r="E89" s="137"/>
      <c r="F89" s="136">
        <f>SUM(F76:F88)</f>
        <v>3794</v>
      </c>
      <c r="G89" s="137"/>
      <c r="H89" s="136">
        <f>SUM(H76:H88)</f>
        <v>-156233</v>
      </c>
    </row>
    <row r="90" spans="1:11" ht="21.75" customHeight="1">
      <c r="A90" s="130"/>
      <c r="B90" s="138"/>
      <c r="C90" s="137"/>
      <c r="D90" s="138"/>
      <c r="E90" s="137"/>
      <c r="F90" s="138"/>
      <c r="G90" s="137"/>
      <c r="H90" s="138"/>
    </row>
    <row r="91" spans="1:11" ht="21.75" customHeight="1">
      <c r="A91" s="130" t="s">
        <v>197</v>
      </c>
      <c r="B91" s="137">
        <f>B51+B65+B89</f>
        <v>-118043</v>
      </c>
      <c r="C91" s="137">
        <f>C51+C65+C89</f>
        <v>0</v>
      </c>
      <c r="D91" s="137">
        <f>D51+D65+D89</f>
        <v>-18159</v>
      </c>
      <c r="E91" s="137"/>
      <c r="F91" s="137">
        <f>F51+F65+F89</f>
        <v>-88638</v>
      </c>
      <c r="G91" s="137">
        <f>G51+G65+G89</f>
        <v>0</v>
      </c>
      <c r="H91" s="137">
        <f>H51+H65+H89</f>
        <v>-28968</v>
      </c>
    </row>
    <row r="92" spans="1:11" ht="21.75" customHeight="1">
      <c r="A92" s="118" t="s">
        <v>167</v>
      </c>
      <c r="B92" s="139">
        <v>179352</v>
      </c>
      <c r="C92" s="139"/>
      <c r="D92" s="139">
        <v>213238</v>
      </c>
      <c r="E92" s="139"/>
      <c r="F92" s="139">
        <v>121607</v>
      </c>
      <c r="G92" s="139"/>
      <c r="H92" s="139">
        <v>146805</v>
      </c>
    </row>
    <row r="93" spans="1:11" ht="21.75" customHeight="1" thickBot="1">
      <c r="A93" s="130" t="s">
        <v>168</v>
      </c>
      <c r="B93" s="140">
        <f>SUM(B91:B92)</f>
        <v>61309</v>
      </c>
      <c r="C93" s="138"/>
      <c r="D93" s="140">
        <f>SUM(D91:D92)</f>
        <v>195079</v>
      </c>
      <c r="E93" s="138"/>
      <c r="F93" s="140">
        <f>SUM(F91:F92)</f>
        <v>32969</v>
      </c>
      <c r="G93" s="138"/>
      <c r="H93" s="140">
        <f>SUM(H91:H92)</f>
        <v>117837</v>
      </c>
      <c r="J93" s="192">
        <f>+B93-'BS-PL'!D10</f>
        <v>0</v>
      </c>
      <c r="K93" s="192">
        <f>+'BS-PL'!H10-F93</f>
        <v>0</v>
      </c>
    </row>
    <row r="94" spans="1:11" ht="21.75" customHeight="1" thickTop="1">
      <c r="A94" s="130"/>
      <c r="B94" s="119"/>
      <c r="C94" s="141"/>
      <c r="D94" s="119"/>
      <c r="E94" s="119"/>
      <c r="F94" s="119"/>
      <c r="G94" s="141"/>
      <c r="H94" s="119"/>
      <c r="J94" s="193"/>
      <c r="K94" s="193"/>
    </row>
    <row r="95" spans="1:11">
      <c r="A95" s="142" t="s">
        <v>169</v>
      </c>
      <c r="B95" s="143"/>
      <c r="C95" s="143"/>
      <c r="D95" s="143"/>
      <c r="E95" s="143"/>
      <c r="F95" s="143"/>
      <c r="G95" s="144"/>
      <c r="H95" s="143"/>
    </row>
    <row r="96" spans="1:11" ht="21.75" customHeight="1">
      <c r="A96" s="68" t="s">
        <v>203</v>
      </c>
      <c r="B96" s="119"/>
      <c r="C96" s="117"/>
      <c r="D96" s="119"/>
      <c r="E96" s="117"/>
      <c r="F96" s="119"/>
      <c r="G96" s="117"/>
      <c r="H96" s="119"/>
    </row>
    <row r="97" spans="1:8" ht="21" customHeight="1">
      <c r="A97" s="68" t="s">
        <v>204</v>
      </c>
      <c r="B97" s="261" t="s">
        <v>26</v>
      </c>
      <c r="C97" s="117"/>
      <c r="D97" s="261" t="s">
        <v>26</v>
      </c>
      <c r="E97" s="117"/>
      <c r="F97" s="119">
        <v>1661</v>
      </c>
      <c r="G97" s="117"/>
      <c r="H97" s="261" t="s">
        <v>26</v>
      </c>
    </row>
    <row r="98" spans="1:8" ht="21.75" customHeight="1">
      <c r="A98" s="118" t="s">
        <v>209</v>
      </c>
      <c r="B98" s="120">
        <v>3250</v>
      </c>
      <c r="D98" s="127" t="s">
        <v>26</v>
      </c>
      <c r="E98" s="127"/>
      <c r="F98" s="127" t="s">
        <v>26</v>
      </c>
      <c r="G98" s="127"/>
      <c r="H98" s="127" t="s">
        <v>26</v>
      </c>
    </row>
    <row r="99" spans="1:8" ht="21.75" customHeight="1">
      <c r="A99" s="114" t="s">
        <v>171</v>
      </c>
      <c r="B99" s="263">
        <v>2848</v>
      </c>
      <c r="C99" s="117"/>
      <c r="D99" s="119">
        <v>3314</v>
      </c>
      <c r="E99" s="117"/>
      <c r="F99" s="263">
        <v>2447</v>
      </c>
      <c r="G99" s="117"/>
      <c r="H99" s="119">
        <v>3314</v>
      </c>
    </row>
    <row r="100" spans="1:8" ht="21.75" customHeight="1">
      <c r="A100" s="114" t="s">
        <v>182</v>
      </c>
      <c r="B100" s="119">
        <v>4097</v>
      </c>
      <c r="C100" s="117"/>
      <c r="D100" s="261" t="s">
        <v>26</v>
      </c>
      <c r="E100" s="117"/>
      <c r="F100" s="119">
        <v>4097</v>
      </c>
      <c r="G100" s="117"/>
      <c r="H100" s="261" t="s">
        <v>26</v>
      </c>
    </row>
    <row r="101" spans="1:8" ht="21.75" customHeight="1">
      <c r="A101" s="114" t="s">
        <v>211</v>
      </c>
      <c r="B101" s="119">
        <v>793</v>
      </c>
      <c r="C101" s="117"/>
      <c r="D101" s="261" t="s">
        <v>26</v>
      </c>
      <c r="E101" s="117"/>
      <c r="F101" s="119">
        <v>793</v>
      </c>
      <c r="G101" s="117"/>
      <c r="H101" s="261" t="s">
        <v>26</v>
      </c>
    </row>
    <row r="102" spans="1:8" ht="21.75" customHeight="1">
      <c r="A102" s="114" t="s">
        <v>170</v>
      </c>
      <c r="B102" s="119">
        <v>1448</v>
      </c>
      <c r="C102" s="117"/>
      <c r="D102" s="119">
        <v>15121</v>
      </c>
      <c r="E102" s="117"/>
      <c r="F102" s="119">
        <v>1448</v>
      </c>
      <c r="G102" s="117"/>
      <c r="H102" s="119">
        <v>15121</v>
      </c>
    </row>
    <row r="103" spans="1:8" ht="21.75" customHeight="1">
      <c r="A103" s="114" t="s">
        <v>83</v>
      </c>
      <c r="B103" s="119">
        <v>1135</v>
      </c>
      <c r="C103" s="117"/>
      <c r="D103" s="119">
        <v>3249</v>
      </c>
      <c r="E103" s="117"/>
      <c r="F103" s="119">
        <v>1135</v>
      </c>
      <c r="G103" s="117"/>
      <c r="H103" s="119">
        <v>3249</v>
      </c>
    </row>
    <row r="104" spans="1:8" ht="21" customHeight="1">
      <c r="A104" s="68" t="s">
        <v>216</v>
      </c>
      <c r="B104" s="261"/>
      <c r="C104" s="117"/>
      <c r="D104" s="261"/>
      <c r="E104" s="117"/>
      <c r="F104" s="119"/>
      <c r="G104" s="117"/>
      <c r="H104" s="261"/>
    </row>
    <row r="105" spans="1:8" ht="21" customHeight="1">
      <c r="A105" s="68" t="s">
        <v>217</v>
      </c>
      <c r="B105" s="266">
        <v>2664</v>
      </c>
      <c r="C105" s="117"/>
      <c r="D105" s="127" t="s">
        <v>26</v>
      </c>
      <c r="E105" s="117"/>
      <c r="F105" s="266">
        <v>2664</v>
      </c>
      <c r="G105" s="117"/>
      <c r="H105" s="127" t="s">
        <v>26</v>
      </c>
    </row>
    <row r="123" spans="6:8" ht="21.75" customHeight="1">
      <c r="F123" s="114">
        <v>-111349</v>
      </c>
      <c r="H123" s="114">
        <v>-111349</v>
      </c>
    </row>
    <row r="124" spans="6:8" ht="21.75" customHeight="1">
      <c r="F124" s="114">
        <v>-1916</v>
      </c>
      <c r="H124" s="114">
        <v>-1916</v>
      </c>
    </row>
  </sheetData>
  <mergeCells count="21">
    <mergeCell ref="B74:H74"/>
    <mergeCell ref="B70:D70"/>
    <mergeCell ref="F70:H70"/>
    <mergeCell ref="B71:D71"/>
    <mergeCell ref="F71:H71"/>
    <mergeCell ref="B72:D72"/>
    <mergeCell ref="F72:H72"/>
    <mergeCell ref="B4:D4"/>
    <mergeCell ref="F4:H4"/>
    <mergeCell ref="B5:D5"/>
    <mergeCell ref="F5:H5"/>
    <mergeCell ref="B6:D6"/>
    <mergeCell ref="F6:H6"/>
    <mergeCell ref="B37:H37"/>
    <mergeCell ref="B8:H8"/>
    <mergeCell ref="B33:D33"/>
    <mergeCell ref="F33:H33"/>
    <mergeCell ref="B34:D34"/>
    <mergeCell ref="F34:H34"/>
    <mergeCell ref="B35:D35"/>
    <mergeCell ref="F35:H35"/>
  </mergeCells>
  <pageMargins left="0.70799999999999996" right="0.4" top="0.47244094488188998" bottom="0.511811023622047" header="0.511811023622047" footer="0.511811023622047"/>
  <pageSetup paperSize="9" scale="89" firstPageNumber="14" orientation="portrait" useFirstPageNumber="1" r:id="rId1"/>
  <headerFooter alignWithMargins="0">
    <oddFooter>&amp;L&amp;"Angsana New,Regular"&amp;15หมายเหตุประกอบงบการเงินเป็นส่วนหนึ่งของงบการเงินนี้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29" max="7" man="1"/>
    <brk id="66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0CCEEB8E3D284CBE04BA5BA2F6326A" ma:contentTypeVersion="7" ma:contentTypeDescription="Create a new document." ma:contentTypeScope="" ma:versionID="2d21e11291bfa70b68ab64a8b0317d16">
  <xsd:schema xmlns:xsd="http://www.w3.org/2001/XMLSchema" xmlns:xs="http://www.w3.org/2001/XMLSchema" xmlns:p="http://schemas.microsoft.com/office/2006/metadata/properties" xmlns:ns2="ec395b81-07b9-4795-bc85-915ec2713600" xmlns:ns3="6703afa6-37ab-4e8e-b18d-d485b5495caf" targetNamespace="http://schemas.microsoft.com/office/2006/metadata/properties" ma:root="true" ma:fieldsID="7933dbc8796c839fcf3b580293ef022c" ns2:_="" ns3:_="">
    <xsd:import namespace="ec395b81-07b9-4795-bc85-915ec2713600"/>
    <xsd:import namespace="6703afa6-37ab-4e8e-b18d-d485b5495c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395b81-07b9-4795-bc85-915ec271360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3afa6-37ab-4e8e-b18d-d485b5495c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A77EF1-0148-419A-884F-BF316D22BC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E609A2-30AD-45B8-A99E-40C0DD4AAC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395b81-07b9-4795-bc85-915ec2713600"/>
    <ds:schemaRef ds:uri="6703afa6-37ab-4e8e-b18d-d485b5495c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00A3D1-7B99-4F1F-AFC0-09C8BF42452B}">
  <ds:schemaRefs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ec395b81-07b9-4795-bc85-915ec2713600"/>
    <ds:schemaRef ds:uri="http://schemas.microsoft.com/office/infopath/2007/PartnerControls"/>
    <ds:schemaRef ds:uri="6703afa6-37ab-4e8e-b18d-d485b5495c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BS-PL</vt:lpstr>
      <vt:lpstr>CH-Conso</vt:lpstr>
      <vt:lpstr>CH-Sep</vt:lpstr>
      <vt:lpstr>CF</vt:lpstr>
      <vt:lpstr>'BS-PL'!Print_Area</vt:lpstr>
      <vt:lpstr>CF!Print_Area</vt:lpstr>
      <vt:lpstr>'CH-Conso'!Print_Area</vt:lpstr>
      <vt:lpstr>'CH-Sep'!Print_Area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Kanyaphorn Chunprasit</dc:creator>
  <cp:lastModifiedBy>Tanyaporn, In-o-chanon</cp:lastModifiedBy>
  <cp:lastPrinted>2017-08-10T19:18:17Z</cp:lastPrinted>
  <dcterms:created xsi:type="dcterms:W3CDTF">2017-07-27T13:11:44Z</dcterms:created>
  <dcterms:modified xsi:type="dcterms:W3CDTF">2017-08-11T00:05:54Z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0x010100F40CCEEB8E3D284CBE04BA5BA2F6326A</vt:lpwstr>
  </property>
</Properties>
</file>